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codeName="ThisWorkbook"/>
  <mc:AlternateContent xmlns:mc="http://schemas.openxmlformats.org/markup-compatibility/2006">
    <mc:Choice Requires="x15">
      <x15ac:absPath xmlns:x15ac="http://schemas.microsoft.com/office/spreadsheetml/2010/11/ac" url="https://undp.sharepoint.com/sites/InnovationforEconomicTransformation/Shared Documents/MSME Capacity Development/Guides/GUIDE 3/"/>
    </mc:Choice>
  </mc:AlternateContent>
  <xr:revisionPtr revIDLastSave="20" documentId="8_{1D55BA88-9136-4DDD-8FC9-35CCBAE3A72F}" xr6:coauthVersionLast="45" xr6:coauthVersionMax="45" xr10:uidLastSave="{F0455A46-2F63-584D-A200-68C07541A58E}"/>
  <bookViews>
    <workbookView xWindow="780" yWindow="460" windowWidth="19120" windowHeight="10120" tabRatio="599" firstSheet="3" activeTab="3" xr2:uid="{00000000-000D-0000-FFFF-FFFF00000000}"/>
  </bookViews>
  <sheets>
    <sheet name="Indications" sheetId="7" r:id="rId1"/>
    <sheet name="Variable cost" sheetId="2" r:id="rId2"/>
    <sheet name="Fixed monthly costs" sheetId="4" r:id="rId3"/>
    <sheet name="Balance point in money" sheetId="3" r:id="rId4"/>
    <sheet name="Balance point in products" sheetId="5" r:id="rId5"/>
    <sheet name="Sales budget"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6" l="1"/>
  <c r="B13" i="6"/>
  <c r="B10" i="6"/>
  <c r="G10" i="4" l="1"/>
  <c r="G11" i="4"/>
  <c r="G9" i="4"/>
  <c r="C9" i="5"/>
  <c r="C10" i="5"/>
  <c r="C11" i="5"/>
  <c r="C12" i="5"/>
  <c r="C13" i="5"/>
  <c r="C14" i="5"/>
  <c r="C15" i="5"/>
  <c r="C16" i="5"/>
  <c r="C17" i="5"/>
  <c r="C18" i="5"/>
  <c r="C19" i="5"/>
  <c r="C20" i="5"/>
  <c r="C21" i="5"/>
  <c r="C22" i="5"/>
  <c r="C8" i="5"/>
  <c r="D6" i="5" l="1"/>
  <c r="G14" i="4"/>
  <c r="G15" i="4" s="1"/>
  <c r="G17" i="4" s="1"/>
  <c r="G36" i="4" l="1"/>
  <c r="H10" i="6" l="1"/>
  <c r="H11" i="6"/>
  <c r="H12" i="6"/>
  <c r="H13" i="6"/>
  <c r="H14" i="6"/>
  <c r="H15" i="6"/>
  <c r="H16" i="6"/>
  <c r="H17" i="6"/>
  <c r="H18" i="6"/>
  <c r="H19" i="6"/>
  <c r="H20" i="6"/>
  <c r="H21" i="6"/>
  <c r="H22" i="6"/>
  <c r="H23" i="6"/>
  <c r="H9" i="6"/>
  <c r="C10" i="6"/>
  <c r="C11" i="6"/>
  <c r="C12" i="6"/>
  <c r="C13" i="6"/>
  <c r="C14" i="6"/>
  <c r="C15" i="6"/>
  <c r="C16" i="6"/>
  <c r="C17" i="6"/>
  <c r="C18" i="6"/>
  <c r="C19" i="6"/>
  <c r="C20" i="6"/>
  <c r="C21" i="6"/>
  <c r="C22" i="6"/>
  <c r="C23" i="6"/>
  <c r="C9" i="6"/>
  <c r="B23" i="6"/>
  <c r="B22" i="6"/>
  <c r="B21" i="6"/>
  <c r="B20" i="6"/>
  <c r="B19" i="6"/>
  <c r="B18" i="6"/>
  <c r="B17" i="6"/>
  <c r="B16" i="6"/>
  <c r="B15" i="6"/>
  <c r="B14" i="6"/>
  <c r="B9" i="6"/>
  <c r="H9" i="5"/>
  <c r="H10" i="5"/>
  <c r="H11" i="5"/>
  <c r="H12" i="5"/>
  <c r="H13" i="5"/>
  <c r="H14" i="5"/>
  <c r="H15" i="5"/>
  <c r="H16" i="5"/>
  <c r="H17" i="5"/>
  <c r="H18" i="5"/>
  <c r="H19" i="5"/>
  <c r="H20" i="5"/>
  <c r="H21" i="5"/>
  <c r="H22" i="5"/>
  <c r="H8" i="5"/>
  <c r="B9" i="5"/>
  <c r="B10" i="5"/>
  <c r="B11" i="5"/>
  <c r="B12" i="5"/>
  <c r="B13" i="5"/>
  <c r="B14" i="5"/>
  <c r="B15" i="5"/>
  <c r="B16" i="5"/>
  <c r="B17" i="5"/>
  <c r="B18" i="5"/>
  <c r="B19" i="5"/>
  <c r="B20" i="5"/>
  <c r="B21" i="5"/>
  <c r="B22" i="5"/>
  <c r="B8" i="5"/>
  <c r="E43" i="4" l="1"/>
  <c r="G45" i="4" s="1"/>
  <c r="F9" i="2" l="1"/>
  <c r="G9" i="2"/>
  <c r="F10" i="2"/>
  <c r="G10" i="2"/>
  <c r="F11" i="2"/>
  <c r="G11" i="2"/>
  <c r="F12" i="2"/>
  <c r="G12" i="2"/>
  <c r="F13" i="2"/>
  <c r="G13" i="2"/>
  <c r="F14" i="2"/>
  <c r="G14" i="2"/>
  <c r="F15" i="2"/>
  <c r="G15" i="2"/>
  <c r="F16" i="2"/>
  <c r="G16" i="2"/>
  <c r="F17" i="2"/>
  <c r="G17" i="2"/>
  <c r="F18" i="2"/>
  <c r="G18" i="2"/>
  <c r="F19" i="2"/>
  <c r="G19" i="2"/>
  <c r="F20" i="2"/>
  <c r="G20" i="2"/>
  <c r="F21" i="2"/>
  <c r="G21" i="2"/>
  <c r="F22" i="2"/>
  <c r="G22" i="2"/>
  <c r="G8" i="2"/>
  <c r="F8" i="2"/>
  <c r="H20" i="2" l="1"/>
  <c r="I20" i="2" s="1"/>
  <c r="I20" i="5" s="1"/>
  <c r="H18" i="2"/>
  <c r="I18" i="2" s="1"/>
  <c r="I18" i="5" s="1"/>
  <c r="H22" i="2"/>
  <c r="I22" i="2" s="1"/>
  <c r="H8" i="2"/>
  <c r="I8" i="2" s="1"/>
  <c r="I8" i="5" s="1"/>
  <c r="H10" i="2"/>
  <c r="I10" i="2" s="1"/>
  <c r="I10" i="5" s="1"/>
  <c r="H9" i="2"/>
  <c r="I9" i="2" s="1"/>
  <c r="I9" i="5" s="1"/>
  <c r="H14" i="2"/>
  <c r="I14" i="2" s="1"/>
  <c r="I14" i="5" s="1"/>
  <c r="H15" i="2"/>
  <c r="I15" i="2" s="1"/>
  <c r="I15" i="5" s="1"/>
  <c r="H12" i="2"/>
  <c r="I12" i="2" s="1"/>
  <c r="I12" i="5" s="1"/>
  <c r="H21" i="2"/>
  <c r="I21" i="2" s="1"/>
  <c r="I21" i="5" s="1"/>
  <c r="H19" i="2"/>
  <c r="I19" i="2" s="1"/>
  <c r="I19" i="5" s="1"/>
  <c r="H17" i="2"/>
  <c r="I17" i="2" s="1"/>
  <c r="I17" i="5" s="1"/>
  <c r="H13" i="2"/>
  <c r="I13" i="2" s="1"/>
  <c r="I13" i="5" s="1"/>
  <c r="H11" i="2"/>
  <c r="I11" i="2" s="1"/>
  <c r="I11" i="5" s="1"/>
  <c r="H16" i="2"/>
  <c r="I16" i="2" s="1"/>
  <c r="I16" i="5" s="1"/>
  <c r="G23" i="2"/>
  <c r="J9" i="2" s="1"/>
  <c r="F23" i="2"/>
  <c r="J8" i="2" l="1"/>
  <c r="J22" i="2"/>
  <c r="G25" i="2"/>
  <c r="H23" i="2"/>
  <c r="I23" i="2" s="1"/>
  <c r="J13" i="2"/>
  <c r="J10" i="2"/>
  <c r="J14" i="2"/>
  <c r="D19" i="5"/>
  <c r="J19" i="5" s="1"/>
  <c r="J18" i="2"/>
  <c r="D9" i="5"/>
  <c r="J9" i="5" s="1"/>
  <c r="J23" i="2"/>
  <c r="G26" i="2"/>
  <c r="H13" i="3" s="1"/>
  <c r="D13" i="5"/>
  <c r="J13" i="5" s="1"/>
  <c r="J17" i="2"/>
  <c r="D21" i="5"/>
  <c r="J21" i="5" s="1"/>
  <c r="D10" i="5"/>
  <c r="J10" i="5" s="1"/>
  <c r="D14" i="5"/>
  <c r="J14" i="5" s="1"/>
  <c r="D18" i="5"/>
  <c r="J18" i="5" s="1"/>
  <c r="D22" i="5"/>
  <c r="J22" i="5" s="1"/>
  <c r="J11" i="2"/>
  <c r="J15" i="2"/>
  <c r="D17" i="5"/>
  <c r="J17" i="5" s="1"/>
  <c r="J21" i="2"/>
  <c r="J12" i="2"/>
  <c r="J16" i="2"/>
  <c r="J20" i="2"/>
  <c r="D11" i="5"/>
  <c r="J11" i="5" s="1"/>
  <c r="D15" i="5"/>
  <c r="J15" i="5" s="1"/>
  <c r="J19" i="2"/>
  <c r="D12" i="5"/>
  <c r="J12" i="5" s="1"/>
  <c r="D16" i="5"/>
  <c r="J16" i="5" s="1"/>
  <c r="D20" i="5"/>
  <c r="J20" i="5" s="1"/>
  <c r="D8" i="5"/>
  <c r="J8" i="5" s="1"/>
  <c r="G27" i="2"/>
  <c r="H9" i="3"/>
  <c r="H12" i="3"/>
  <c r="L12" i="3" l="1"/>
  <c r="J23" i="5"/>
  <c r="G8" i="5" s="1"/>
  <c r="D23" i="5"/>
  <c r="H20" i="3"/>
  <c r="H8" i="3"/>
  <c r="L8" i="3" s="1"/>
  <c r="H23" i="3"/>
  <c r="G11" i="5" l="1"/>
  <c r="G15" i="5"/>
  <c r="G19" i="5"/>
  <c r="G9" i="5"/>
  <c r="G17" i="5"/>
  <c r="G10" i="5"/>
  <c r="G18" i="5"/>
  <c r="G12" i="5"/>
  <c r="G16" i="5"/>
  <c r="G20" i="5"/>
  <c r="G13" i="5"/>
  <c r="G21" i="5"/>
  <c r="G14" i="5"/>
  <c r="G22" i="5"/>
  <c r="L16" i="3"/>
  <c r="L15" i="3" s="1"/>
  <c r="L17" i="3"/>
  <c r="H21" i="3"/>
  <c r="H22" i="3" s="1"/>
  <c r="H24" i="3" s="1"/>
  <c r="F13" i="5" l="1"/>
  <c r="E13" i="5" s="1"/>
  <c r="D14" i="6"/>
  <c r="F14" i="6" s="1"/>
  <c r="F22" i="5"/>
  <c r="E22" i="5" s="1"/>
  <c r="D23" i="6"/>
  <c r="F23" i="6" s="1"/>
  <c r="F10" i="5"/>
  <c r="E10" i="5" s="1"/>
  <c r="D11" i="6"/>
  <c r="F19" i="5"/>
  <c r="E19" i="5" s="1"/>
  <c r="D20" i="6"/>
  <c r="F20" i="6" s="1"/>
  <c r="F18" i="5"/>
  <c r="E18" i="5" s="1"/>
  <c r="D19" i="6"/>
  <c r="F19" i="6" s="1"/>
  <c r="F14" i="5"/>
  <c r="E14" i="5" s="1"/>
  <c r="D15" i="6"/>
  <c r="F15" i="6" s="1"/>
  <c r="F16" i="5"/>
  <c r="E16" i="5" s="1"/>
  <c r="D17" i="6"/>
  <c r="F17" i="6" s="1"/>
  <c r="F17" i="5"/>
  <c r="E17" i="5" s="1"/>
  <c r="D18" i="6"/>
  <c r="F18" i="6" s="1"/>
  <c r="F15" i="5"/>
  <c r="E15" i="5" s="1"/>
  <c r="D16" i="6"/>
  <c r="F16" i="6" s="1"/>
  <c r="F20" i="5"/>
  <c r="E20" i="5" s="1"/>
  <c r="D21" i="6"/>
  <c r="F21" i="6" s="1"/>
  <c r="F21" i="5"/>
  <c r="E21" i="5" s="1"/>
  <c r="D22" i="6"/>
  <c r="F22" i="6" s="1"/>
  <c r="F12" i="5"/>
  <c r="E12" i="5" s="1"/>
  <c r="D13" i="6"/>
  <c r="F9" i="5"/>
  <c r="E9" i="5" s="1"/>
  <c r="D10" i="6"/>
  <c r="F11" i="5"/>
  <c r="E11" i="5" s="1"/>
  <c r="D12" i="6"/>
  <c r="F8" i="5"/>
  <c r="E8" i="5" s="1"/>
  <c r="D9" i="6"/>
  <c r="F13" i="6" l="1"/>
  <c r="G13" i="6" s="1"/>
  <c r="I11" i="6"/>
  <c r="J11" i="6" s="1"/>
  <c r="F11" i="6"/>
  <c r="G11" i="6" s="1"/>
  <c r="F12" i="6"/>
  <c r="G12" i="6" s="1"/>
  <c r="F10" i="6"/>
  <c r="G10" i="6" s="1"/>
  <c r="I10" i="6"/>
  <c r="J10" i="6" s="1"/>
  <c r="I21" i="6"/>
  <c r="J21" i="6" s="1"/>
  <c r="K21" i="6" s="1"/>
  <c r="G21" i="6"/>
  <c r="I18" i="6"/>
  <c r="J18" i="6" s="1"/>
  <c r="K18" i="6" s="1"/>
  <c r="G18" i="6"/>
  <c r="I15" i="6"/>
  <c r="J15" i="6" s="1"/>
  <c r="K15" i="6" s="1"/>
  <c r="G15" i="6"/>
  <c r="I20" i="6"/>
  <c r="J20" i="6" s="1"/>
  <c r="K20" i="6" s="1"/>
  <c r="G20" i="6"/>
  <c r="I23" i="6"/>
  <c r="J23" i="6" s="1"/>
  <c r="K23" i="6" s="1"/>
  <c r="G23" i="6"/>
  <c r="I22" i="6"/>
  <c r="J22" i="6" s="1"/>
  <c r="K22" i="6" s="1"/>
  <c r="G22" i="6"/>
  <c r="I16" i="6"/>
  <c r="J16" i="6" s="1"/>
  <c r="K16" i="6" s="1"/>
  <c r="G16" i="6"/>
  <c r="I17" i="6"/>
  <c r="J17" i="6" s="1"/>
  <c r="K17" i="6" s="1"/>
  <c r="G17" i="6"/>
  <c r="I19" i="6"/>
  <c r="J19" i="6" s="1"/>
  <c r="K19" i="6" s="1"/>
  <c r="G19" i="6"/>
  <c r="I14" i="6"/>
  <c r="J14" i="6" s="1"/>
  <c r="K14" i="6" s="1"/>
  <c r="G14" i="6"/>
  <c r="I12" i="6" l="1"/>
  <c r="J12" i="6" s="1"/>
  <c r="K12" i="6" s="1"/>
  <c r="F9" i="6"/>
  <c r="G9" i="6" s="1"/>
  <c r="I9" i="6"/>
  <c r="J9" i="6" s="1"/>
  <c r="K9" i="6" s="1"/>
  <c r="I13" i="6"/>
  <c r="J13" i="6" s="1"/>
  <c r="K13" i="6" s="1"/>
  <c r="K10" i="6"/>
  <c r="K11" i="6"/>
  <c r="I24" i="6" l="1"/>
  <c r="J24" i="6"/>
  <c r="K2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Dario</author>
  </authors>
  <commentList>
    <comment ref="A7" authorId="0" shapeId="0" xr:uid="{00000000-0006-0000-0100-000001000000}">
      <text>
        <r>
          <rPr>
            <sz val="9"/>
            <color indexed="81"/>
            <rFont val="Tahoma"/>
            <family val="2"/>
          </rPr>
          <t>List of products most frequently marketed in the business.</t>
        </r>
      </text>
    </comment>
    <comment ref="B7" authorId="0" shapeId="0" xr:uid="{00000000-0006-0000-0100-000002000000}">
      <text>
        <r>
          <rPr>
            <sz val="9"/>
            <color indexed="81"/>
            <rFont val="Tahoma"/>
            <family val="2"/>
          </rPr>
          <t>Units in which the products are sold.</t>
        </r>
      </text>
    </comment>
    <comment ref="C7" authorId="0" shapeId="0" xr:uid="{00000000-0006-0000-0100-000003000000}">
      <text>
        <r>
          <rPr>
            <sz val="9"/>
            <color indexed="81"/>
            <rFont val="Tahoma"/>
            <family val="2"/>
          </rPr>
          <t>Number of product units sold per month (it does not matter if these are only estimates).</t>
        </r>
      </text>
    </comment>
    <comment ref="D7" authorId="0" shapeId="0" xr:uid="{00000000-0006-0000-0100-000004000000}">
      <text>
        <r>
          <rPr>
            <sz val="9"/>
            <color indexed="81"/>
            <rFont val="Tahoma"/>
            <family val="2"/>
          </rPr>
          <t>Value per unit purchased.</t>
        </r>
      </text>
    </comment>
    <comment ref="E7" authorId="0" shapeId="0" xr:uid="{00000000-0006-0000-0100-000005000000}">
      <text>
        <r>
          <rPr>
            <sz val="9"/>
            <color indexed="81"/>
            <rFont val="Tahoma"/>
            <family val="2"/>
          </rPr>
          <t>Price at which units are sold.</t>
        </r>
      </text>
    </comment>
    <comment ref="F7" authorId="0" shapeId="0" xr:uid="{00000000-0006-0000-0100-000006000000}">
      <text>
        <r>
          <rPr>
            <sz val="9"/>
            <color indexed="81"/>
            <rFont val="Tahoma"/>
            <family val="2"/>
          </rPr>
          <t>Result of multiplying the units sold by the unit purchase price.
It is calculated automatically.</t>
        </r>
      </text>
    </comment>
    <comment ref="G7" authorId="0" shapeId="0" xr:uid="{00000000-0006-0000-0100-000007000000}">
      <text>
        <r>
          <rPr>
            <sz val="9"/>
            <color indexed="81"/>
            <rFont val="Tahoma"/>
            <family val="2"/>
          </rPr>
          <t>Result of multiplying the units sold by the unit sale price.</t>
        </r>
      </text>
    </comment>
    <comment ref="H7" authorId="0" shapeId="0" xr:uid="{00000000-0006-0000-0100-000008000000}">
      <text>
        <r>
          <rPr>
            <sz val="9"/>
            <color indexed="81"/>
            <rFont val="Tahoma"/>
            <family val="2"/>
          </rPr>
          <t>Result of (total purchase / total sale) x 100.
This helps identify how what is sold corresponds to variable spending.</t>
        </r>
      </text>
    </comment>
    <comment ref="I7" authorId="0" shapeId="0" xr:uid="{00000000-0006-0000-0100-000009000000}">
      <text>
        <r>
          <rPr>
            <sz val="9"/>
            <color indexed="81"/>
            <rFont val="Tahoma"/>
            <family val="2"/>
          </rPr>
          <t>Corresponds to the portion of the sale that helps cover fixed costs and then becomes profit.</t>
        </r>
      </text>
    </comment>
    <comment ref="J7" authorId="0" shapeId="0" xr:uid="{00000000-0006-0000-0100-00000A000000}">
      <text>
        <r>
          <rPr>
            <sz val="9"/>
            <color indexed="81"/>
            <rFont val="Tahoma"/>
            <family val="2"/>
          </rPr>
          <t>Represents the share of each product in total business sales.
It is calculated with the following formula (Product sales / Total sales) * 100
The products that bring more money to the business will be marked in deep green.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Dario</author>
  </authors>
  <commentList>
    <comment ref="B6" authorId="0" shapeId="0" xr:uid="{00000000-0006-0000-0200-000001000000}">
      <text>
        <r>
          <rPr>
            <sz val="9"/>
            <color indexed="81"/>
            <rFont val="Tahoma"/>
            <family val="2"/>
          </rPr>
          <t>Monthly fixed costs that must be paid regardless of sales volume.</t>
        </r>
      </text>
    </comment>
    <comment ref="B8" authorId="0" shapeId="0" xr:uid="{00000000-0006-0000-0200-000002000000}">
      <text>
        <r>
          <rPr>
            <sz val="9"/>
            <color indexed="81"/>
            <rFont val="Tahoma"/>
            <family val="2"/>
          </rPr>
          <t>Only in the case of having employees, the owner's salary is included below.</t>
        </r>
      </text>
    </comment>
    <comment ref="E8" authorId="0" shapeId="0" xr:uid="{00000000-0006-0000-0200-000003000000}">
      <text>
        <r>
          <rPr>
            <sz val="9"/>
            <color indexed="81"/>
            <rFont val="Tahoma"/>
            <family val="2"/>
          </rPr>
          <t>Salary agreed upon with the employee.</t>
        </r>
      </text>
    </comment>
    <comment ref="F8" authorId="0" shapeId="0" xr:uid="{00000000-0006-0000-0200-000004000000}">
      <text>
        <r>
          <rPr>
            <sz val="9"/>
            <color indexed="81"/>
            <rFont val="Tahoma"/>
            <family val="2"/>
          </rPr>
          <t>Legal obligations that employees may have:
Insurance: 11.50%
If the employee has been working for less than one year, put 28.16%
If employee has been working for more than one year, put 36.49%
Approximate percentages to facilitate calculation ^</t>
        </r>
      </text>
    </comment>
    <comment ref="B13" authorId="0" shapeId="0" xr:uid="{00000000-0006-0000-0200-000005000000}">
      <text>
        <r>
          <rPr>
            <sz val="9"/>
            <color indexed="81"/>
            <rFont val="Tahoma"/>
            <family val="2"/>
          </rPr>
          <t xml:space="preserve">
Monthly salary estimate according to living expenses, does not include loan payments. </t>
        </r>
      </text>
    </comment>
    <comment ref="F14" authorId="0" shapeId="0" xr:uid="{00000000-0006-0000-0200-000006000000}">
      <text>
        <r>
          <rPr>
            <sz val="9"/>
            <color indexed="81"/>
            <rFont val="Tahoma"/>
            <family val="2"/>
          </rPr>
          <t>It is recommended to include insurance.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Dario</author>
  </authors>
  <commentList>
    <comment ref="L12" authorId="0" shapeId="0" xr:uid="{00000000-0006-0000-0300-000002000000}">
      <text>
        <r>
          <rPr>
            <sz val="9"/>
            <color indexed="81"/>
            <rFont val="Tahoma"/>
            <family val="2"/>
          </rPr>
          <t xml:space="preserve">If less is sold than the value of the balance point, monthly fixed costs cannot be paid. </t>
        </r>
      </text>
    </comment>
    <comment ref="F15" authorId="0" shapeId="0" xr:uid="{00000000-0006-0000-0300-000003000000}">
      <text>
        <r>
          <rPr>
            <sz val="9"/>
            <color indexed="81"/>
            <rFont val="Tahoma"/>
            <family val="2"/>
          </rPr>
          <t>How many days a week does your business open</t>
        </r>
      </text>
    </comment>
    <comment ref="L15" authorId="0" shapeId="0" xr:uid="{00000000-0006-0000-0300-000004000000}">
      <text>
        <r>
          <rPr>
            <sz val="9"/>
            <color indexed="81"/>
            <rFont val="Tahoma"/>
            <family val="2"/>
          </rPr>
          <t>Daily balance point. If this value is not sold in one day, bills cannot be paid at the end of the month.</t>
        </r>
      </text>
    </comment>
    <comment ref="L16" authorId="0" shapeId="0" xr:uid="{00000000-0006-0000-0300-000005000000}">
      <text>
        <r>
          <rPr>
            <sz val="9"/>
            <color indexed="81"/>
            <rFont val="Tahoma"/>
            <family val="2"/>
          </rPr>
          <t>Weekly balance point. If this value is not sold weekly, expenses will not be covered at the end of the month.</t>
        </r>
      </text>
    </comment>
    <comment ref="L17" authorId="0" shapeId="0" xr:uid="{00000000-0006-0000-0300-000006000000}">
      <text>
        <r>
          <rPr>
            <sz val="9"/>
            <color indexed="81"/>
            <rFont val="Tahoma"/>
            <family val="2"/>
          </rPr>
          <t>Monthly balance point. This is the minimum that must be sold to neither gain nor lose. If this value is not sold, money is lost.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Dario</author>
  </authors>
  <commentList>
    <comment ref="E6" authorId="0" shapeId="0" xr:uid="{00000000-0006-0000-0400-000001000000}">
      <text>
        <r>
          <rPr>
            <b/>
            <sz val="9"/>
            <color indexed="81"/>
            <rFont val="Tahoma"/>
            <family val="2"/>
          </rPr>
          <t xml:space="preserve">Dario Calahorrano: </t>
        </r>
        <r>
          <rPr>
            <sz val="9"/>
            <color indexed="81"/>
            <rFont val="Tahoma"/>
            <family val="2"/>
          </rPr>
          <t xml:space="preserve">
Volumen de ventas donde no se gana ni se pierde.</t>
        </r>
      </text>
    </comment>
    <comment ref="D7" authorId="0" shapeId="0" xr:uid="{00000000-0006-0000-0400-000002000000}">
      <text>
        <r>
          <rPr>
            <sz val="9"/>
            <color indexed="81"/>
            <rFont val="Tahoma"/>
            <family val="2"/>
          </rPr>
          <t>This corresponds to the% of sales that each product represents within the business.</t>
        </r>
      </text>
    </comment>
    <comment ref="E7" authorId="0" shapeId="0" xr:uid="{00000000-0006-0000-0400-000003000000}">
      <text>
        <r>
          <rPr>
            <sz val="9"/>
            <color indexed="81"/>
            <rFont val="Tahoma"/>
            <family val="2"/>
          </rPr>
          <t>Minimum daily units to be sold to cover fixed and variable costs reaching the balance point.</t>
        </r>
      </text>
    </comment>
    <comment ref="F7" authorId="0" shapeId="0" xr:uid="{00000000-0006-0000-0400-000004000000}">
      <text>
        <r>
          <rPr>
            <sz val="9"/>
            <color indexed="81"/>
            <rFont val="Tahoma"/>
            <family val="2"/>
          </rPr>
          <t>Minimum weekly units to be sold to cover fixed and variable costs reaching the balance point.</t>
        </r>
      </text>
    </comment>
    <comment ref="G7" authorId="0" shapeId="0" xr:uid="{00000000-0006-0000-0400-000005000000}">
      <text>
        <r>
          <rPr>
            <sz val="9"/>
            <color indexed="81"/>
            <rFont val="Tahoma"/>
            <family val="2"/>
          </rPr>
          <t>Minimum monthly units to be sold to cover fixed and variable costs reaching the balance point.</t>
        </r>
      </text>
    </comment>
    <comment ref="H7" authorId="0" shapeId="0" xr:uid="{00000000-0006-0000-0400-000006000000}">
      <text>
        <r>
          <rPr>
            <sz val="9"/>
            <color indexed="81"/>
            <rFont val="Tahoma"/>
            <family val="2"/>
          </rPr>
          <t>Money left for business after covering variable costs.</t>
        </r>
      </text>
    </comment>
    <comment ref="I7" authorId="0" shapeId="0" xr:uid="{00000000-0006-0000-0400-000007000000}">
      <text>
        <r>
          <rPr>
            <sz val="9"/>
            <color indexed="81"/>
            <rFont val="Tahoma"/>
            <family val="2"/>
          </rPr>
          <t>Portion of the sale that remains for the business after covering variable costs.</t>
        </r>
      </text>
    </comment>
    <comment ref="J7" authorId="0" shapeId="0" xr:uid="{00000000-0006-0000-0400-000008000000}">
      <text>
        <r>
          <rPr>
            <b/>
            <sz val="9"/>
            <color indexed="81"/>
            <rFont val="Tahoma"/>
            <family val="2"/>
          </rPr>
          <t>Dario Calahorrano:</t>
        </r>
        <r>
          <rPr>
            <sz val="9"/>
            <color indexed="81"/>
            <rFont val="Tahoma"/>
            <family val="2"/>
          </rPr>
          <t xml:space="preserve">
Mide el promedio de contribución de cada producto vendido en un negocio multiproducto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Dario</author>
  </authors>
  <commentList>
    <comment ref="C6" authorId="0" shapeId="0" xr:uid="{00000000-0006-0000-0500-000001000000}">
      <text>
        <r>
          <rPr>
            <sz val="9"/>
            <color indexed="81"/>
            <rFont val="Tahoma"/>
            <family val="2"/>
          </rPr>
          <t xml:space="preserve">It is an estimate of sales to identify the profitability of the business.
In this format you only have to place how many units you want to sell per month, the rest of calculations are automatic.
</t>
        </r>
      </text>
    </comment>
    <comment ref="E7" authorId="0" shapeId="0" xr:uid="{00000000-0006-0000-0500-000002000000}">
      <text>
        <r>
          <rPr>
            <sz val="9"/>
            <color indexed="81"/>
            <rFont val="Tahoma"/>
            <family val="2"/>
          </rPr>
          <t>How many units do we want to sell per month. Use the equilibrium point value as a reference, the more units we sell over it, the more profit we will obtain.
Set realistic but challenging goals!</t>
        </r>
      </text>
    </comment>
    <comment ref="D8" authorId="0" shapeId="0" xr:uid="{00000000-0006-0000-0500-000003000000}">
      <text>
        <r>
          <rPr>
            <sz val="9"/>
            <color indexed="81"/>
            <rFont val="Tahoma"/>
            <family val="2"/>
          </rPr>
          <t>Units that need to be sold per month to neither gain nor loose money.</t>
        </r>
      </text>
    </comment>
    <comment ref="E8" authorId="0" shapeId="0" xr:uid="{00000000-0006-0000-0500-000004000000}">
      <text>
        <r>
          <rPr>
            <sz val="9"/>
            <color indexed="81"/>
            <rFont val="Tahoma"/>
            <family val="2"/>
          </rPr>
          <t>Number of monthly units planned to sell. These should be realistic, attainable and as far away from the equilibrium point as possible.</t>
        </r>
      </text>
    </comment>
    <comment ref="F8" authorId="0" shapeId="0" xr:uid="{00000000-0006-0000-0500-000005000000}">
      <text>
        <r>
          <rPr>
            <sz val="9"/>
            <color indexed="81"/>
            <rFont val="Tahoma"/>
            <family val="2"/>
          </rPr>
          <t>Number of weekly units that must be sold to reach the monthly goal.</t>
        </r>
      </text>
    </comment>
    <comment ref="G8" authorId="0" shapeId="0" xr:uid="{00000000-0006-0000-0500-000006000000}">
      <text>
        <r>
          <rPr>
            <sz val="9"/>
            <color indexed="81"/>
            <rFont val="Tahoma"/>
            <family val="2"/>
          </rPr>
          <t>Number of daily units that must be sold to reach the monthly goal.</t>
        </r>
      </text>
    </comment>
    <comment ref="H8" authorId="0" shapeId="0" xr:uid="{00000000-0006-0000-0500-000007000000}">
      <text>
        <r>
          <rPr>
            <sz val="9"/>
            <color indexed="81"/>
            <rFont val="Tahoma"/>
            <family val="2"/>
          </rPr>
          <t>Price at which each product is sold.</t>
        </r>
      </text>
    </comment>
    <comment ref="I8" authorId="0" shapeId="0" xr:uid="{00000000-0006-0000-0500-000008000000}">
      <text>
        <r>
          <rPr>
            <sz val="9"/>
            <color indexed="81"/>
            <rFont val="Tahoma"/>
            <family val="2"/>
          </rPr>
          <t>Estimated monthly sales volume by product if the sales goal is met.</t>
        </r>
      </text>
    </comment>
    <comment ref="J8" authorId="0" shapeId="0" xr:uid="{00000000-0006-0000-0500-000009000000}">
      <text>
        <r>
          <rPr>
            <sz val="9"/>
            <color indexed="81"/>
            <rFont val="Tahoma"/>
            <family val="2"/>
          </rPr>
          <t>Amount of money left for the business by subtracting the variable amount.</t>
        </r>
      </text>
    </comment>
    <comment ref="K8" authorId="0" shapeId="0" xr:uid="{00000000-0006-0000-0500-00000A000000}">
      <text>
        <r>
          <rPr>
            <sz val="9"/>
            <color indexed="81"/>
            <rFont val="Tahoma"/>
            <family val="2"/>
          </rPr>
          <t xml:space="preserve">Estimated net monthly profit after covering fixed and variable costs.
</t>
        </r>
      </text>
    </comment>
  </commentList>
</comments>
</file>

<file path=xl/sharedStrings.xml><?xml version="1.0" encoding="utf-8"?>
<sst xmlns="http://schemas.openxmlformats.org/spreadsheetml/2006/main" count="119" uniqueCount="107">
  <si>
    <t>X</t>
  </si>
  <si>
    <t>=</t>
  </si>
  <si>
    <t>Margen ponderado</t>
  </si>
  <si>
    <t>TOTAL</t>
  </si>
  <si>
    <t>Annex 5: Cost analysis and balance point tool</t>
  </si>
  <si>
    <t>Instruction sheet</t>
  </si>
  <si>
    <t>VARIABLE COSTS (Sales estimate)</t>
  </si>
  <si>
    <t>Products</t>
  </si>
  <si>
    <t>Unit of measurement</t>
  </si>
  <si>
    <t>Units sold per month</t>
  </si>
  <si>
    <t>Unit purchase price</t>
  </si>
  <si>
    <t>Unit sale price</t>
  </si>
  <si>
    <t>Total Purchase</t>
  </si>
  <si>
    <t>Total sale</t>
  </si>
  <si>
    <t>% Cost of Sale</t>
  </si>
  <si>
    <t>% Contribution margin</t>
  </si>
  <si>
    <t>% of Product Share</t>
  </si>
  <si>
    <t>Rice</t>
  </si>
  <si>
    <t>Sugar</t>
  </si>
  <si>
    <t>Olive oil 1 litre</t>
  </si>
  <si>
    <t>Olive oil 1/2 litre</t>
  </si>
  <si>
    <t>Units</t>
  </si>
  <si>
    <t>Pound</t>
  </si>
  <si>
    <t>Totals</t>
  </si>
  <si>
    <r>
      <t xml:space="preserve">Contribution Margin </t>
    </r>
    <r>
      <rPr>
        <sz val="11"/>
        <color theme="1"/>
        <rFont val="Calibri"/>
        <family val="2"/>
        <scheme val="minor"/>
      </rPr>
      <t>= (Sales - purchase price) =</t>
    </r>
  </si>
  <si>
    <r>
      <rPr>
        <b/>
        <sz val="11"/>
        <color theme="1"/>
        <rFont val="Calibri"/>
        <family val="2"/>
        <scheme val="minor"/>
      </rPr>
      <t xml:space="preserve">Variable Cost% </t>
    </r>
    <r>
      <rPr>
        <sz val="11"/>
        <color theme="1"/>
        <rFont val="Calibri"/>
        <family val="2"/>
        <scheme val="minor"/>
      </rPr>
      <t>= (Variable Cost / Sales Price) * 100 =</t>
    </r>
  </si>
  <si>
    <t>TOTAL MONTHLY FIXED COSTS AND DEBTS</t>
  </si>
  <si>
    <t>Total Monthly Debt Payments</t>
  </si>
  <si>
    <t>Consumer loan</t>
  </si>
  <si>
    <t>Mortgage</t>
  </si>
  <si>
    <t>Monthly debt payments (Business and personal)</t>
  </si>
  <si>
    <t>TOTAL MONTHLY FIXED COSTS</t>
  </si>
  <si>
    <t>Others</t>
  </si>
  <si>
    <t>Rent</t>
  </si>
  <si>
    <t>Water</t>
  </si>
  <si>
    <t>Light</t>
  </si>
  <si>
    <t>Telephone</t>
  </si>
  <si>
    <t>Mobile</t>
  </si>
  <si>
    <t>Vehicle Maintenance</t>
  </si>
  <si>
    <t>Transport</t>
  </si>
  <si>
    <t>Commissions</t>
  </si>
  <si>
    <t>Stationary</t>
  </si>
  <si>
    <t>Taxes</t>
  </si>
  <si>
    <t>Surveillance</t>
  </si>
  <si>
    <t>Depreciation</t>
  </si>
  <si>
    <t>Monthly costs</t>
  </si>
  <si>
    <t>TOTAL WAGES</t>
  </si>
  <si>
    <t>Value</t>
  </si>
  <si>
    <t>MONTHLY FIXED COSTS</t>
  </si>
  <si>
    <t>Wages</t>
  </si>
  <si>
    <t>Employees</t>
  </si>
  <si>
    <t>Employee 1</t>
  </si>
  <si>
    <t>Employee 2</t>
  </si>
  <si>
    <t>Employee 3</t>
  </si>
  <si>
    <t>Nominal Salary</t>
  </si>
  <si>
    <t>Insurance</t>
  </si>
  <si>
    <t>MIGUEL NOTE: Please note that values and tips in cells of column F are specific to Ecuador</t>
  </si>
  <si>
    <t>BALANCE POINT IN SALES VOLUME</t>
  </si>
  <si>
    <t>% Average contribution margin</t>
  </si>
  <si>
    <t>Balance point B.P.</t>
  </si>
  <si>
    <t>Balance Point Analysis</t>
  </si>
  <si>
    <t>Total contribution margin</t>
  </si>
  <si>
    <t>Total sales prices</t>
  </si>
  <si>
    <t>Fixed monthly costs</t>
  </si>
  <si>
    <t>Days worked per week</t>
  </si>
  <si>
    <t>Daily balance point</t>
  </si>
  <si>
    <t>Weekly balance point</t>
  </si>
  <si>
    <t>Monthly balance point</t>
  </si>
  <si>
    <t>Cost study</t>
  </si>
  <si>
    <t>Average monthly sales</t>
  </si>
  <si>
    <t>- Variable costs</t>
  </si>
  <si>
    <t>(-) Monthly fixed costs</t>
  </si>
  <si>
    <t>Net profit</t>
  </si>
  <si>
    <t xml:space="preserve">  = Contribution margin</t>
  </si>
  <si>
    <t>PRODUCT</t>
  </si>
  <si>
    <t>% of product share</t>
  </si>
  <si>
    <t>Balance Point</t>
  </si>
  <si>
    <t># of daily units</t>
  </si>
  <si>
    <t># of weekly units</t>
  </si>
  <si>
    <t># of monthly units</t>
  </si>
  <si>
    <t>Margin by product</t>
  </si>
  <si>
    <t>Contribution margin%</t>
  </si>
  <si>
    <t>MONTHLY SALES BUDGET</t>
  </si>
  <si>
    <t>Unit sales goal</t>
  </si>
  <si>
    <t>Monthly units</t>
  </si>
  <si>
    <t>Weekly units</t>
  </si>
  <si>
    <t>Daily units</t>
  </si>
  <si>
    <t>Unit selling price</t>
  </si>
  <si>
    <t>Estimated monthly sale</t>
  </si>
  <si>
    <t>Estimated margin</t>
  </si>
  <si>
    <t>Estimated monthly profit</t>
  </si>
  <si>
    <t>Eggs</t>
  </si>
  <si>
    <r>
      <rPr>
        <b/>
        <sz val="11"/>
        <color theme="1"/>
        <rFont val="Calibri"/>
        <family val="2"/>
        <scheme val="minor"/>
      </rPr>
      <t xml:space="preserve">Introduction. </t>
    </r>
    <r>
      <rPr>
        <sz val="11"/>
        <color theme="1"/>
        <rFont val="Calibri"/>
        <family val="2"/>
        <scheme val="minor"/>
      </rPr>
      <t>This tool provides a brief analysis of business money management. For example, grocery stores can handle more than 80 different products, however, there is always a small group of products that correspond to the highest sales. As such, 20% of products often generate 80% of sales. This tool is designed to keep track of the 15 products that are most frequently sold on a monthly basis.</t>
    </r>
  </si>
  <si>
    <r>
      <rPr>
        <b/>
        <sz val="11"/>
        <color theme="1"/>
        <rFont val="Calibri"/>
        <family val="2"/>
        <scheme val="minor"/>
      </rPr>
      <t xml:space="preserve">Description. </t>
    </r>
    <r>
      <rPr>
        <sz val="11"/>
        <color theme="1"/>
        <rFont val="Calibri"/>
        <family val="2"/>
        <scheme val="minor"/>
      </rPr>
      <t xml:space="preserve">Enclosed are six spreadsheets, which will help develop business money management practices. 
</t>
    </r>
    <r>
      <rPr>
        <u/>
        <sz val="11"/>
        <color theme="1"/>
        <rFont val="Calibri"/>
        <family val="2"/>
        <scheme val="minor"/>
      </rPr>
      <t>1. Indications.-</t>
    </r>
    <r>
      <rPr>
        <sz val="11"/>
        <color theme="1"/>
        <rFont val="Calibri"/>
        <family val="2"/>
        <scheme val="minor"/>
      </rPr>
      <t xml:space="preserve"> On the first sheet, there are general instructions for using the tool.
</t>
    </r>
    <r>
      <rPr>
        <u/>
        <sz val="11"/>
        <color theme="1"/>
        <rFont val="Calibri"/>
        <family val="2"/>
        <scheme val="minor"/>
      </rPr>
      <t xml:space="preserve">2. Variable cost.- </t>
    </r>
    <r>
      <rPr>
        <sz val="11"/>
        <color theme="1"/>
        <rFont val="Calibri"/>
        <family val="2"/>
        <scheme val="minor"/>
      </rPr>
      <t xml:space="preserve">Enter information about products bought and sold here. This is called variable cost because it changes with the amount of products sold.
</t>
    </r>
    <r>
      <rPr>
        <u/>
        <sz val="11"/>
        <color theme="1"/>
        <rFont val="Calibri"/>
        <family val="2"/>
        <scheme val="minor"/>
      </rPr>
      <t>3. Fixed monthly costs.-</t>
    </r>
    <r>
      <rPr>
        <sz val="11"/>
        <color theme="1"/>
        <rFont val="Calibri"/>
        <family val="2"/>
        <scheme val="minor"/>
      </rPr>
      <t xml:space="preserve"> On this sheet, enter information regarding total spend regardless of items sold, such as the payment of wages or basic services.
</t>
    </r>
    <r>
      <rPr>
        <u/>
        <sz val="11"/>
        <color theme="1"/>
        <rFont val="Calibri"/>
        <family val="2"/>
        <scheme val="minor"/>
      </rPr>
      <t>4. Balance point in money.-</t>
    </r>
    <r>
      <rPr>
        <sz val="11"/>
        <color theme="1"/>
        <rFont val="Calibri"/>
        <family val="2"/>
        <scheme val="minor"/>
      </rPr>
      <t xml:space="preserve"> This contains information on how much must be sold to cover fixed costs and variable costs, that is, neither win nor lose. The only section that must be completed is on how many days per week the business is open. 
</t>
    </r>
    <r>
      <rPr>
        <u/>
        <sz val="11"/>
        <color theme="1"/>
        <rFont val="Calibri"/>
        <family val="2"/>
        <scheme val="minor"/>
      </rPr>
      <t xml:space="preserve">5. Balance point in products.- </t>
    </r>
    <r>
      <rPr>
        <sz val="11"/>
        <color theme="1"/>
        <rFont val="Calibri"/>
        <family val="2"/>
        <scheme val="minor"/>
      </rPr>
      <t xml:space="preserve">This provides information on how many units of each product must be sold to cover the variable costs of each product and its portion of the fixed cost, or, to reach the point of neither gaining nor losing. It is calculated automatically and no information will need to be entered. 
</t>
    </r>
    <r>
      <rPr>
        <u/>
        <sz val="11"/>
        <color theme="1"/>
        <rFont val="Calibri"/>
        <family val="2"/>
        <scheme val="minor"/>
      </rPr>
      <t>6. Sales budget.-</t>
    </r>
    <r>
      <rPr>
        <sz val="11"/>
        <color theme="1"/>
        <rFont val="Calibri"/>
        <family val="2"/>
        <scheme val="minor"/>
      </rPr>
      <t xml:space="preserve"> On the last sheet, there is the option to set sales goals for each of the main products based on their balance point. The further the goal is from the equilibrium point, the more there is to gain.</t>
    </r>
  </si>
  <si>
    <r>
      <rPr>
        <b/>
        <sz val="11"/>
        <color theme="1"/>
        <rFont val="Calibri"/>
        <family val="2"/>
        <scheme val="minor"/>
      </rPr>
      <t>Instructions.-</t>
    </r>
    <r>
      <rPr>
        <sz val="11"/>
        <color theme="1"/>
        <rFont val="Calibri"/>
        <family val="2"/>
        <scheme val="minor"/>
      </rPr>
      <t xml:space="preserve"> Each one of the fields to be completed has an explanation of the information that needs to be entered, it is displayed when the mouse is placed over boxes that have red marks in the upper right corner.</t>
    </r>
  </si>
  <si>
    <t>Only fill in the fields in light blue with a thick border.</t>
  </si>
  <si>
    <t>The other cells contain formulas and as such, these cells have been locked since they should not be modified.</t>
  </si>
  <si>
    <t>Bottles</t>
  </si>
  <si>
    <r>
      <t>Contribution Margin %</t>
    </r>
    <r>
      <rPr>
        <sz val="11"/>
        <color theme="1"/>
        <rFont val="Calibri"/>
        <family val="2"/>
        <scheme val="minor"/>
      </rPr>
      <t xml:space="preserve"> = (Contribution margin / sales price) * 100 =</t>
    </r>
  </si>
  <si>
    <t>Legal benefits</t>
  </si>
  <si>
    <t>Total salary</t>
  </si>
  <si>
    <t>Owner(s) salary</t>
  </si>
  <si>
    <t>Banking Expenses</t>
  </si>
  <si>
    <t>Power</t>
  </si>
  <si>
    <t>Contribution margin %</t>
  </si>
  <si>
    <t>Unit of measure</t>
  </si>
  <si>
    <t>If any number appears in red or negative in the monthly estimated profit, do not panic. Analyze whether it is a basic product that contributes to the purchase of others, these are called leaders in 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</si>
</sst>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_(&quot;$&quot;\ * #,##0.00_);_(&quot;$&quot;\ * \(#,##0.00\);_(&quot;$&quot;\ * &quot;-&quot;??_);_(@_)"/>
    <numFmt numFmtId="166" formatCode="_ &quot;$&quot;* #,##0.00_ ;_ &quot;$&quot;* \-#,##0.00_ ;_ &quot;$&quot;* &quot;-&quot;??_ ;_ @_ "/>
    <numFmt numFmtId="167" formatCode="_(* #,##0_);_(* \(#,##0\);_(* &quot;-&quot;??_);_(@_)"/>
    <numFmt numFmtId="168" formatCode="0.0%"/>
  </numFmts>
  <fonts count="17" x14ac:knownFonts="1">
    <font>
      <sz val="11"/>
      <color theme="1"/>
      <name val="Calibri"/>
      <family val="2"/>
      <scheme val="minor"/>
    </font>
    <font>
      <sz val="11"/>
      <color theme="1"/>
      <name val="Calibri"/>
      <family val="2"/>
      <scheme val="minor"/>
    </font>
    <font>
      <sz val="22"/>
      <color theme="1"/>
      <name val="Calibri"/>
      <family val="2"/>
      <scheme val="minor"/>
    </font>
    <font>
      <b/>
      <sz val="11"/>
      <color theme="1"/>
      <name val="Calibri"/>
      <family val="2"/>
      <scheme val="minor"/>
    </font>
    <font>
      <b/>
      <i/>
      <sz val="11"/>
      <color theme="1"/>
      <name val="Calibri"/>
      <family val="2"/>
      <scheme val="minor"/>
    </font>
    <font>
      <b/>
      <sz val="11"/>
      <color theme="0"/>
      <name val="Calibri"/>
      <family val="2"/>
      <scheme val="minor"/>
    </font>
    <font>
      <sz val="11"/>
      <color theme="0"/>
      <name val="Calibri"/>
      <family val="2"/>
      <scheme val="minor"/>
    </font>
    <font>
      <sz val="9"/>
      <color indexed="81"/>
      <name val="Tahoma"/>
      <family val="2"/>
    </font>
    <font>
      <b/>
      <sz val="9"/>
      <color indexed="81"/>
      <name val="Tahoma"/>
      <family val="2"/>
    </font>
    <font>
      <i/>
      <sz val="11"/>
      <color theme="0"/>
      <name val="Calibri"/>
      <family val="2"/>
      <scheme val="minor"/>
    </font>
    <font>
      <b/>
      <i/>
      <sz val="11"/>
      <color theme="0"/>
      <name val="Calibri"/>
      <family val="2"/>
      <scheme val="minor"/>
    </font>
    <font>
      <b/>
      <sz val="14"/>
      <color theme="1"/>
      <name val="Calibri"/>
      <family val="2"/>
      <scheme val="minor"/>
    </font>
    <font>
      <sz val="11"/>
      <name val="Calibri"/>
      <family val="2"/>
      <scheme val="minor"/>
    </font>
    <font>
      <b/>
      <sz val="16"/>
      <color theme="1"/>
      <name val="Calibri"/>
      <family val="2"/>
      <scheme val="minor"/>
    </font>
    <font>
      <b/>
      <sz val="12"/>
      <color theme="1"/>
      <name val="Calibri"/>
      <family val="2"/>
      <scheme val="minor"/>
    </font>
    <font>
      <b/>
      <sz val="14"/>
      <color theme="0"/>
      <name val="Calibri"/>
      <family val="2"/>
      <scheme val="minor"/>
    </font>
    <font>
      <u/>
      <sz val="11"/>
      <color theme="1"/>
      <name val="Calibri"/>
      <family val="2"/>
      <scheme val="minor"/>
    </font>
  </fonts>
  <fills count="12">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them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theme="0" tint="-0.14999847407452621"/>
      </patternFill>
    </fill>
    <fill>
      <patternFill patternType="solid">
        <fgColor theme="4" tint="0.39997558519241921"/>
        <bgColor indexed="64"/>
      </patternFill>
    </fill>
    <fill>
      <patternFill patternType="solid">
        <fgColor rgb="FFFF00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s>
  <cellStyleXfs count="4">
    <xf numFmtId="0" fontId="0" fillId="0" borderId="0"/>
    <xf numFmtId="166"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63">
    <xf numFmtId="0" fontId="0" fillId="0" borderId="0" xfId="0"/>
    <xf numFmtId="166" fontId="0" fillId="0" borderId="0" xfId="1" applyFont="1" applyBorder="1"/>
    <xf numFmtId="166" fontId="0" fillId="0" borderId="0" xfId="1" applyFont="1"/>
    <xf numFmtId="0" fontId="4" fillId="0" borderId="0" xfId="0" applyFont="1"/>
    <xf numFmtId="166" fontId="4" fillId="0" borderId="0" xfId="1" applyFont="1"/>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3" xfId="0" applyBorder="1" applyAlignment="1">
      <alignment vertical="center"/>
    </xf>
    <xf numFmtId="0" fontId="0" fillId="0" borderId="7" xfId="0" applyBorder="1" applyAlignment="1">
      <alignment vertical="center"/>
    </xf>
    <xf numFmtId="0" fontId="0" fillId="0" borderId="0" xfId="0" applyBorder="1" applyAlignment="1">
      <alignment vertical="center"/>
    </xf>
    <xf numFmtId="49" fontId="0" fillId="0" borderId="7" xfId="0" applyNumberFormat="1" applyBorder="1" applyAlignment="1">
      <alignment vertical="center"/>
    </xf>
    <xf numFmtId="9" fontId="0" fillId="0" borderId="0" xfId="0" applyNumberFormat="1" applyBorder="1" applyAlignment="1">
      <alignment horizontal="center" vertical="center"/>
    </xf>
    <xf numFmtId="166" fontId="0" fillId="0" borderId="14" xfId="1" applyFont="1" applyBorder="1" applyAlignment="1">
      <alignment horizontal="center" vertical="center"/>
    </xf>
    <xf numFmtId="166" fontId="0" fillId="0" borderId="0" xfId="1" applyFont="1" applyBorder="1" applyAlignment="1">
      <alignment horizontal="center" vertical="center"/>
    </xf>
    <xf numFmtId="166" fontId="0" fillId="0" borderId="3" xfId="1" applyFont="1" applyBorder="1" applyAlignment="1">
      <alignment horizontal="center" vertical="center"/>
    </xf>
    <xf numFmtId="165" fontId="0" fillId="0" borderId="0" xfId="0" applyNumberFormat="1" applyAlignment="1">
      <alignment vertical="center"/>
    </xf>
    <xf numFmtId="0" fontId="6" fillId="2" borderId="0" xfId="0" applyFont="1" applyFill="1"/>
    <xf numFmtId="0" fontId="10" fillId="2" borderId="0" xfId="0" applyFont="1" applyFill="1"/>
    <xf numFmtId="166" fontId="10" fillId="2" borderId="0" xfId="1" applyFont="1" applyFill="1"/>
    <xf numFmtId="0" fontId="5" fillId="2" borderId="0" xfId="0" applyFont="1" applyFill="1"/>
    <xf numFmtId="166" fontId="6" fillId="2" borderId="0" xfId="1" applyFont="1" applyFill="1"/>
    <xf numFmtId="166" fontId="5" fillId="2" borderId="2" xfId="1" applyFont="1" applyFill="1" applyBorder="1"/>
    <xf numFmtId="0" fontId="3" fillId="0" borderId="0" xfId="0" applyFont="1" applyBorder="1" applyAlignment="1">
      <alignment horizontal="center" vertical="center" wrapText="1"/>
    </xf>
    <xf numFmtId="0" fontId="3" fillId="0" borderId="0" xfId="0" applyFont="1" applyBorder="1" applyAlignment="1">
      <alignment vertical="center"/>
    </xf>
    <xf numFmtId="166" fontId="0" fillId="0" borderId="8" xfId="0" applyNumberFormat="1" applyBorder="1" applyAlignment="1">
      <alignment vertical="center"/>
    </xf>
    <xf numFmtId="166" fontId="0" fillId="0" borderId="8" xfId="1" applyFont="1" applyBorder="1" applyAlignment="1">
      <alignment vertical="center"/>
    </xf>
    <xf numFmtId="0" fontId="0" fillId="3" borderId="7" xfId="0" applyFill="1" applyBorder="1" applyAlignment="1">
      <alignment vertical="center"/>
    </xf>
    <xf numFmtId="0" fontId="0" fillId="3" borderId="0" xfId="0" applyFill="1" applyBorder="1" applyAlignment="1">
      <alignment vertical="center"/>
    </xf>
    <xf numFmtId="166" fontId="0" fillId="3" borderId="8" xfId="0" applyNumberFormat="1" applyFill="1"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166" fontId="0" fillId="3" borderId="11" xfId="0" applyNumberFormat="1" applyFill="1" applyBorder="1" applyAlignment="1">
      <alignment vertical="center"/>
    </xf>
    <xf numFmtId="165" fontId="0" fillId="3" borderId="6" xfId="0" applyNumberFormat="1" applyFill="1" applyBorder="1" applyAlignment="1">
      <alignment vertical="center"/>
    </xf>
    <xf numFmtId="0" fontId="3" fillId="0" borderId="0" xfId="0" applyFont="1" applyAlignment="1">
      <alignment horizontal="center" vertical="center"/>
    </xf>
    <xf numFmtId="166" fontId="1" fillId="0" borderId="0" xfId="1"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6" fontId="3" fillId="0" borderId="1" xfId="1" applyFont="1" applyBorder="1" applyAlignment="1">
      <alignment horizontal="center" vertical="center" wrapText="1"/>
    </xf>
    <xf numFmtId="0" fontId="0" fillId="0" borderId="0" xfId="0" applyAlignment="1"/>
    <xf numFmtId="0" fontId="0" fillId="6" borderId="0" xfId="0" applyFill="1" applyAlignment="1">
      <alignment wrapText="1"/>
    </xf>
    <xf numFmtId="0" fontId="14" fillId="0" borderId="0" xfId="0" applyFont="1" applyFill="1" applyAlignment="1">
      <alignment vertical="center"/>
    </xf>
    <xf numFmtId="9" fontId="1" fillId="0" borderId="0" xfId="2" applyFont="1" applyAlignment="1">
      <alignment horizontal="center"/>
    </xf>
    <xf numFmtId="0" fontId="0" fillId="0" borderId="0" xfId="0" applyFill="1"/>
    <xf numFmtId="9" fontId="0" fillId="0" borderId="0" xfId="0" applyNumberFormat="1"/>
    <xf numFmtId="0" fontId="12" fillId="0" borderId="1" xfId="0" applyFont="1" applyFill="1" applyBorder="1" applyAlignment="1" applyProtection="1">
      <alignment horizontal="center"/>
      <protection locked="0"/>
    </xf>
    <xf numFmtId="166" fontId="1" fillId="0" borderId="0" xfId="1" applyFont="1" applyFill="1" applyBorder="1"/>
    <xf numFmtId="0" fontId="13" fillId="0" borderId="0" xfId="0" applyFont="1" applyFill="1" applyAlignment="1">
      <alignment horizontal="center"/>
    </xf>
    <xf numFmtId="166" fontId="0" fillId="0" borderId="1" xfId="1" applyFont="1" applyBorder="1"/>
    <xf numFmtId="9" fontId="0" fillId="0" borderId="1" xfId="2" applyFont="1" applyBorder="1" applyAlignment="1">
      <alignment horizontal="center"/>
    </xf>
    <xf numFmtId="166" fontId="0" fillId="0" borderId="1" xfId="0" applyNumberFormat="1" applyBorder="1"/>
    <xf numFmtId="167" fontId="0" fillId="0" borderId="1" xfId="3" applyNumberFormat="1" applyFont="1" applyBorder="1"/>
    <xf numFmtId="166" fontId="0" fillId="4" borderId="17" xfId="1" applyNumberFormat="1" applyFont="1" applyFill="1" applyBorder="1" applyAlignment="1" applyProtection="1">
      <alignment horizontal="center" vertical="center"/>
    </xf>
    <xf numFmtId="166" fontId="0" fillId="0" borderId="17" xfId="1" applyNumberFormat="1" applyFont="1" applyBorder="1" applyAlignment="1" applyProtection="1">
      <alignment horizontal="center" vertical="center"/>
    </xf>
    <xf numFmtId="0" fontId="0" fillId="6" borderId="0" xfId="0" applyFill="1" applyAlignment="1" applyProtection="1">
      <alignment wrapText="1"/>
    </xf>
    <xf numFmtId="0" fontId="0" fillId="0" borderId="0" xfId="0" applyProtection="1"/>
    <xf numFmtId="0" fontId="0" fillId="0" borderId="0" xfId="0" applyFill="1" applyProtection="1"/>
    <xf numFmtId="166" fontId="1" fillId="0" borderId="0" xfId="1" applyFont="1" applyFill="1" applyProtection="1"/>
    <xf numFmtId="0" fontId="14" fillId="0" borderId="0" xfId="0" applyFont="1" applyFill="1" applyAlignment="1" applyProtection="1">
      <alignment vertical="center"/>
    </xf>
    <xf numFmtId="0" fontId="14" fillId="0" borderId="0" xfId="0" applyFont="1" applyFill="1" applyAlignment="1" applyProtection="1">
      <alignment horizontal="center" vertical="center"/>
    </xf>
    <xf numFmtId="0" fontId="3" fillId="0" borderId="0" xfId="0" applyFont="1" applyAlignment="1" applyProtection="1">
      <alignment horizontal="center"/>
    </xf>
    <xf numFmtId="0" fontId="0" fillId="0" borderId="0" xfId="0" applyBorder="1" applyProtection="1"/>
    <xf numFmtId="0" fontId="3" fillId="0" borderId="0" xfId="0" applyFont="1" applyAlignment="1" applyProtection="1">
      <alignment horizontal="center" vertical="center"/>
    </xf>
    <xf numFmtId="0" fontId="3" fillId="0" borderId="1" xfId="0" applyFont="1" applyBorder="1" applyAlignment="1" applyProtection="1">
      <alignment horizontal="center" vertical="center"/>
    </xf>
    <xf numFmtId="0" fontId="3" fillId="5"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12" fillId="0" borderId="1" xfId="0" applyFont="1" applyFill="1" applyBorder="1" applyAlignment="1" applyProtection="1">
      <alignment horizontal="center"/>
    </xf>
    <xf numFmtId="9" fontId="1" fillId="0" borderId="1" xfId="2" applyFont="1" applyBorder="1" applyAlignment="1" applyProtection="1">
      <alignment horizontal="center"/>
    </xf>
    <xf numFmtId="1" fontId="0" fillId="5" borderId="1" xfId="0" applyNumberFormat="1" applyFill="1" applyBorder="1" applyAlignment="1" applyProtection="1">
      <alignment horizontal="center"/>
    </xf>
    <xf numFmtId="166" fontId="1" fillId="0" borderId="1" xfId="1" applyFont="1" applyBorder="1" applyProtection="1"/>
    <xf numFmtId="168" fontId="1" fillId="0" borderId="1" xfId="2" applyNumberFormat="1" applyFont="1" applyBorder="1" applyAlignment="1" applyProtection="1">
      <alignment horizontal="center" vertical="center"/>
    </xf>
    <xf numFmtId="9" fontId="1" fillId="0" borderId="1" xfId="2" applyNumberFormat="1" applyFont="1" applyBorder="1" applyAlignment="1" applyProtection="1">
      <alignment horizontal="center"/>
    </xf>
    <xf numFmtId="164" fontId="0" fillId="0" borderId="0" xfId="0" applyNumberFormat="1" applyBorder="1" applyProtection="1"/>
    <xf numFmtId="165" fontId="0" fillId="0" borderId="0" xfId="0" applyNumberFormat="1" applyBorder="1" applyProtection="1"/>
    <xf numFmtId="166" fontId="0" fillId="0" borderId="0" xfId="1" applyFont="1" applyProtection="1"/>
    <xf numFmtId="9" fontId="1" fillId="0" borderId="18" xfId="1" applyNumberFormat="1" applyFont="1" applyBorder="1" applyAlignment="1" applyProtection="1">
      <alignment horizontal="center"/>
    </xf>
    <xf numFmtId="9" fontId="1" fillId="0" borderId="0" xfId="1" applyNumberFormat="1" applyFont="1" applyBorder="1" applyAlignment="1" applyProtection="1">
      <alignment horizontal="center"/>
    </xf>
    <xf numFmtId="0" fontId="0" fillId="0" borderId="0" xfId="0" applyFill="1" applyBorder="1" applyAlignment="1" applyProtection="1"/>
    <xf numFmtId="0" fontId="3" fillId="0" borderId="0" xfId="0" applyFont="1" applyFill="1" applyBorder="1" applyAlignment="1" applyProtection="1"/>
    <xf numFmtId="10" fontId="3" fillId="0" borderId="1" xfId="0" applyNumberFormat="1" applyFont="1" applyFill="1" applyBorder="1" applyAlignment="1" applyProtection="1">
      <alignment horizontal="center"/>
    </xf>
    <xf numFmtId="166" fontId="1" fillId="0" borderId="0" xfId="1" applyFont="1" applyFill="1" applyBorder="1" applyProtection="1"/>
    <xf numFmtId="9" fontId="1" fillId="0" borderId="0" xfId="2" applyFont="1" applyAlignment="1" applyProtection="1">
      <alignment horizontal="center"/>
    </xf>
    <xf numFmtId="166" fontId="1" fillId="0" borderId="0" xfId="1" applyFont="1" applyProtection="1"/>
    <xf numFmtId="0" fontId="0" fillId="0" borderId="0" xfId="0" applyAlignment="1" applyProtection="1"/>
    <xf numFmtId="0" fontId="0" fillId="0" borderId="0" xfId="0" applyFill="1" applyAlignment="1" applyProtection="1"/>
    <xf numFmtId="166" fontId="3" fillId="0" borderId="0" xfId="1" applyFont="1" applyFill="1" applyProtection="1"/>
    <xf numFmtId="1" fontId="0" fillId="0" borderId="0" xfId="0" applyNumberFormat="1" applyFill="1" applyAlignment="1" applyProtection="1">
      <alignment horizontal="center"/>
    </xf>
    <xf numFmtId="166" fontId="3" fillId="0" borderId="0" xfId="1" applyFont="1" applyProtection="1"/>
    <xf numFmtId="9" fontId="0" fillId="0" borderId="0" xfId="0" applyNumberFormat="1" applyProtection="1"/>
    <xf numFmtId="166" fontId="11" fillId="0" borderId="0" xfId="1" applyFont="1" applyFill="1" applyProtection="1"/>
    <xf numFmtId="167" fontId="1" fillId="0" borderId="0" xfId="3" applyNumberFormat="1" applyFont="1" applyFill="1" applyBorder="1" applyProtection="1">
      <protection locked="0"/>
    </xf>
    <xf numFmtId="166" fontId="3" fillId="0" borderId="1" xfId="1" applyFont="1" applyBorder="1" applyAlignment="1" applyProtection="1">
      <alignment horizontal="center" vertical="center" wrapText="1"/>
    </xf>
    <xf numFmtId="0" fontId="5" fillId="2" borderId="1" xfId="0" applyFont="1" applyFill="1" applyBorder="1" applyAlignment="1">
      <alignment horizontal="center" vertical="center" wrapText="1"/>
    </xf>
    <xf numFmtId="0" fontId="3" fillId="0" borderId="0" xfId="0" applyFont="1" applyAlignment="1" applyProtection="1">
      <alignment vertical="center"/>
    </xf>
    <xf numFmtId="0" fontId="0" fillId="0" borderId="0" xfId="0" applyAlignment="1" applyProtection="1">
      <alignment vertical="center"/>
    </xf>
    <xf numFmtId="0" fontId="5" fillId="2" borderId="17"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166" fontId="0" fillId="4" borderId="22" xfId="1" applyNumberFormat="1" applyFont="1" applyFill="1" applyBorder="1" applyAlignment="1" applyProtection="1">
      <alignment horizontal="center" vertical="center"/>
    </xf>
    <xf numFmtId="9" fontId="0" fillId="4" borderId="17" xfId="2" applyNumberFormat="1" applyFont="1" applyFill="1" applyBorder="1" applyAlignment="1" applyProtection="1">
      <alignment horizontal="center" vertical="center"/>
    </xf>
    <xf numFmtId="9" fontId="0" fillId="4" borderId="17" xfId="0" applyNumberFormat="1" applyFont="1" applyFill="1" applyBorder="1" applyAlignment="1" applyProtection="1">
      <alignment horizontal="center" vertical="center"/>
    </xf>
    <xf numFmtId="9" fontId="0" fillId="4" borderId="15" xfId="2" applyNumberFormat="1" applyFont="1" applyFill="1" applyBorder="1" applyAlignment="1" applyProtection="1">
      <alignment horizontal="center" vertical="center"/>
    </xf>
    <xf numFmtId="0" fontId="0" fillId="0" borderId="0" xfId="0" applyAlignment="1" applyProtection="1">
      <alignment horizontal="center" vertical="center"/>
    </xf>
    <xf numFmtId="166" fontId="0" fillId="0" borderId="22" xfId="1" applyNumberFormat="1" applyFont="1" applyBorder="1" applyAlignment="1" applyProtection="1">
      <alignment horizontal="center" vertical="center"/>
    </xf>
    <xf numFmtId="9" fontId="0" fillId="0" borderId="17" xfId="2" applyNumberFormat="1" applyFont="1" applyBorder="1" applyAlignment="1" applyProtection="1">
      <alignment horizontal="center" vertical="center"/>
    </xf>
    <xf numFmtId="9" fontId="0" fillId="0" borderId="17" xfId="0" applyNumberFormat="1" applyFont="1" applyBorder="1" applyAlignment="1" applyProtection="1">
      <alignment horizontal="center" vertical="center"/>
    </xf>
    <xf numFmtId="9" fontId="0" fillId="0" borderId="15" xfId="2" applyNumberFormat="1" applyFont="1" applyBorder="1" applyAlignment="1" applyProtection="1">
      <alignment horizontal="center" vertical="center"/>
    </xf>
    <xf numFmtId="166" fontId="3" fillId="0" borderId="13" xfId="1" applyNumberFormat="1" applyFont="1" applyBorder="1" applyAlignment="1" applyProtection="1">
      <alignment horizontal="center" vertical="center"/>
    </xf>
    <xf numFmtId="9" fontId="3" fillId="0" borderId="13" xfId="2" applyNumberFormat="1" applyFont="1" applyBorder="1" applyAlignment="1" applyProtection="1">
      <alignment horizontal="center" vertical="center"/>
    </xf>
    <xf numFmtId="9" fontId="3" fillId="0" borderId="13" xfId="0" applyNumberFormat="1" applyFont="1" applyBorder="1" applyAlignment="1" applyProtection="1">
      <alignment horizontal="center" vertical="center"/>
    </xf>
    <xf numFmtId="9" fontId="0" fillId="0" borderId="1" xfId="2" applyNumberFormat="1" applyFont="1" applyBorder="1" applyAlignment="1" applyProtection="1">
      <alignment horizontal="center" vertical="center"/>
    </xf>
    <xf numFmtId="166" fontId="0" fillId="0" borderId="21" xfId="1" applyFont="1" applyBorder="1" applyAlignment="1" applyProtection="1">
      <alignment horizontal="center" vertical="center"/>
    </xf>
    <xf numFmtId="9" fontId="0" fillId="0" borderId="21" xfId="2" applyFont="1" applyBorder="1" applyAlignment="1" applyProtection="1">
      <alignment horizontal="center" vertical="center"/>
    </xf>
    <xf numFmtId="0" fontId="0" fillId="9" borderId="4" xfId="0" applyFont="1" applyFill="1" applyBorder="1" applyAlignment="1" applyProtection="1">
      <alignment horizontal="center" vertical="center"/>
      <protection locked="0"/>
    </xf>
    <xf numFmtId="0" fontId="0" fillId="9" borderId="23" xfId="0" applyFont="1" applyFill="1" applyBorder="1" applyAlignment="1" applyProtection="1">
      <alignment horizontal="center" vertical="center"/>
      <protection locked="0"/>
    </xf>
    <xf numFmtId="166" fontId="0" fillId="9" borderId="23" xfId="1" applyNumberFormat="1" applyFont="1" applyFill="1" applyBorder="1" applyAlignment="1" applyProtection="1">
      <alignment horizontal="center" vertical="center"/>
      <protection locked="0"/>
    </xf>
    <xf numFmtId="166" fontId="0" fillId="9" borderId="24" xfId="1" applyNumberFormat="1" applyFont="1" applyFill="1" applyBorder="1" applyAlignment="1" applyProtection="1">
      <alignment horizontal="center" vertical="center"/>
      <protection locked="0"/>
    </xf>
    <xf numFmtId="0" fontId="0" fillId="8" borderId="25" xfId="0" applyFont="1" applyFill="1" applyBorder="1" applyAlignment="1" applyProtection="1">
      <alignment horizontal="center" vertical="center"/>
      <protection locked="0"/>
    </xf>
    <xf numFmtId="0" fontId="0" fillId="8" borderId="17" xfId="0" applyFont="1" applyFill="1" applyBorder="1" applyAlignment="1" applyProtection="1">
      <alignment horizontal="center" vertical="center"/>
      <protection locked="0"/>
    </xf>
    <xf numFmtId="166" fontId="0" fillId="8" borderId="17" xfId="1" applyNumberFormat="1" applyFont="1" applyFill="1" applyBorder="1" applyAlignment="1" applyProtection="1">
      <alignment horizontal="center" vertical="center"/>
      <protection locked="0"/>
    </xf>
    <xf numFmtId="166" fontId="0" fillId="8" borderId="26" xfId="1" applyNumberFormat="1" applyFont="1" applyFill="1" applyBorder="1" applyAlignment="1" applyProtection="1">
      <alignment horizontal="center" vertical="center"/>
      <protection locked="0"/>
    </xf>
    <xf numFmtId="0" fontId="0" fillId="9" borderId="25" xfId="0" applyFont="1" applyFill="1" applyBorder="1" applyAlignment="1" applyProtection="1">
      <alignment horizontal="center" vertical="center"/>
      <protection locked="0"/>
    </xf>
    <xf numFmtId="0" fontId="0" fillId="9" borderId="17" xfId="0" applyFont="1" applyFill="1" applyBorder="1" applyAlignment="1" applyProtection="1">
      <alignment horizontal="center" vertical="center"/>
      <protection locked="0"/>
    </xf>
    <xf numFmtId="166" fontId="0" fillId="9" borderId="17" xfId="1" applyNumberFormat="1" applyFont="1" applyFill="1" applyBorder="1" applyAlignment="1" applyProtection="1">
      <alignment horizontal="center" vertical="center"/>
      <protection locked="0"/>
    </xf>
    <xf numFmtId="166" fontId="0" fillId="9" borderId="26" xfId="1" applyNumberFormat="1" applyFont="1" applyFill="1" applyBorder="1" applyAlignment="1" applyProtection="1">
      <alignment horizontal="center" vertical="center"/>
      <protection locked="0"/>
    </xf>
    <xf numFmtId="0" fontId="0" fillId="9" borderId="27" xfId="0" applyFont="1" applyFill="1" applyBorder="1" applyAlignment="1" applyProtection="1">
      <alignment horizontal="center" vertical="center"/>
      <protection locked="0"/>
    </xf>
    <xf numFmtId="0" fontId="0" fillId="9" borderId="28" xfId="0" applyFont="1" applyFill="1" applyBorder="1" applyAlignment="1" applyProtection="1">
      <alignment horizontal="center" vertical="center"/>
      <protection locked="0"/>
    </xf>
    <xf numFmtId="166" fontId="0" fillId="9" borderId="28" xfId="1" applyNumberFormat="1" applyFont="1" applyFill="1" applyBorder="1" applyAlignment="1" applyProtection="1">
      <alignment horizontal="center" vertical="center"/>
      <protection locked="0"/>
    </xf>
    <xf numFmtId="166" fontId="0" fillId="9" borderId="29" xfId="1" applyNumberFormat="1" applyFont="1" applyFill="1" applyBorder="1" applyAlignment="1" applyProtection="1">
      <alignment horizontal="center" vertical="center"/>
      <protection locked="0"/>
    </xf>
    <xf numFmtId="0" fontId="0" fillId="0" borderId="0" xfId="0" applyBorder="1" applyAlignment="1">
      <alignment horizontal="center"/>
    </xf>
    <xf numFmtId="10" fontId="0" fillId="0" borderId="0" xfId="0" applyNumberFormat="1"/>
    <xf numFmtId="166" fontId="12" fillId="0" borderId="0" xfId="1" applyFont="1" applyFill="1" applyBorder="1"/>
    <xf numFmtId="165" fontId="0" fillId="0" borderId="0" xfId="1" applyNumberFormat="1" applyFont="1" applyBorder="1"/>
    <xf numFmtId="165" fontId="5" fillId="2" borderId="0" xfId="1" applyNumberFormat="1" applyFont="1" applyFill="1" applyBorder="1"/>
    <xf numFmtId="166" fontId="0" fillId="0" borderId="13" xfId="1" applyFont="1" applyBorder="1"/>
    <xf numFmtId="166" fontId="0" fillId="0" borderId="14" xfId="1" applyFont="1" applyBorder="1"/>
    <xf numFmtId="0" fontId="9" fillId="2" borderId="37" xfId="0" applyFont="1" applyFill="1" applyBorder="1"/>
    <xf numFmtId="0" fontId="6" fillId="2" borderId="38" xfId="0" applyFont="1" applyFill="1" applyBorder="1"/>
    <xf numFmtId="166" fontId="9" fillId="2" borderId="29" xfId="1" applyFont="1" applyFill="1" applyBorder="1"/>
    <xf numFmtId="10" fontId="0" fillId="8" borderId="2" xfId="2" applyNumberFormat="1" applyFont="1" applyFill="1" applyBorder="1" applyProtection="1">
      <protection locked="0"/>
    </xf>
    <xf numFmtId="166" fontId="0" fillId="8" borderId="2" xfId="1" applyFont="1" applyFill="1" applyBorder="1" applyProtection="1">
      <protection locked="0"/>
    </xf>
    <xf numFmtId="166" fontId="12" fillId="5" borderId="36" xfId="1" applyFont="1" applyFill="1" applyBorder="1" applyProtection="1">
      <protection locked="0"/>
    </xf>
    <xf numFmtId="166" fontId="12" fillId="8" borderId="36" xfId="1" applyFont="1" applyFill="1" applyBorder="1" applyProtection="1">
      <protection locked="0"/>
    </xf>
    <xf numFmtId="166" fontId="12" fillId="5" borderId="29" xfId="1" applyFont="1" applyFill="1" applyBorder="1" applyProtection="1">
      <protection locked="0"/>
    </xf>
    <xf numFmtId="0" fontId="0" fillId="6" borderId="2" xfId="0" applyFill="1" applyBorder="1" applyAlignment="1" applyProtection="1">
      <alignment vertical="center"/>
      <protection locked="0"/>
    </xf>
    <xf numFmtId="167" fontId="0" fillId="0" borderId="13" xfId="3" applyNumberFormat="1" applyFont="1" applyBorder="1" applyAlignment="1">
      <alignment horizontal="right"/>
    </xf>
    <xf numFmtId="1" fontId="0" fillId="0" borderId="12" xfId="0" applyNumberFormat="1" applyBorder="1"/>
    <xf numFmtId="0" fontId="5" fillId="2" borderId="15" xfId="0" applyFont="1" applyFill="1" applyBorder="1" applyAlignment="1">
      <alignment horizontal="center" vertical="center" wrapText="1"/>
    </xf>
    <xf numFmtId="167" fontId="0" fillId="8" borderId="45" xfId="3" applyNumberFormat="1" applyFont="1" applyFill="1" applyBorder="1" applyAlignment="1" applyProtection="1">
      <alignment horizontal="right"/>
      <protection locked="0"/>
    </xf>
    <xf numFmtId="167" fontId="0" fillId="8" borderId="46" xfId="3" applyNumberFormat="1" applyFont="1" applyFill="1" applyBorder="1" applyAlignment="1" applyProtection="1">
      <alignment horizontal="right"/>
      <protection locked="0"/>
    </xf>
    <xf numFmtId="167" fontId="0" fillId="8" borderId="47" xfId="3" applyNumberFormat="1" applyFont="1" applyFill="1" applyBorder="1" applyAlignment="1" applyProtection="1">
      <alignment horizontal="right"/>
      <protection locked="0"/>
    </xf>
    <xf numFmtId="0" fontId="0" fillId="0" borderId="7" xfId="0" applyBorder="1"/>
    <xf numFmtId="0" fontId="0" fillId="0" borderId="0" xfId="0" applyBorder="1"/>
    <xf numFmtId="0" fontId="0" fillId="0" borderId="8" xfId="0" applyBorder="1"/>
    <xf numFmtId="10" fontId="0" fillId="0" borderId="0" xfId="2" applyNumberFormat="1" applyFont="1"/>
    <xf numFmtId="10" fontId="4" fillId="0" borderId="0" xfId="0" applyNumberFormat="1" applyFont="1"/>
    <xf numFmtId="166" fontId="3" fillId="0" borderId="15" xfId="1" applyFont="1" applyFill="1" applyBorder="1" applyAlignment="1">
      <alignment horizontal="center" vertical="center" wrapText="1"/>
    </xf>
    <xf numFmtId="10" fontId="3" fillId="0" borderId="1" xfId="2" applyNumberFormat="1" applyFont="1" applyFill="1" applyBorder="1" applyAlignment="1" applyProtection="1">
      <alignment horizontal="center" vertical="center" wrapText="1"/>
      <protection locked="0"/>
    </xf>
    <xf numFmtId="166" fontId="3" fillId="0" borderId="17" xfId="1" applyFont="1" applyFill="1" applyBorder="1" applyAlignment="1">
      <alignment horizontal="center" vertical="center" wrapText="1"/>
    </xf>
    <xf numFmtId="166" fontId="0" fillId="8" borderId="1" xfId="1" applyFont="1" applyFill="1" applyBorder="1" applyProtection="1">
      <protection locked="0"/>
    </xf>
    <xf numFmtId="166" fontId="0" fillId="8" borderId="33" xfId="1" applyFont="1" applyFill="1" applyBorder="1" applyProtection="1">
      <protection locked="0"/>
    </xf>
    <xf numFmtId="166" fontId="0" fillId="8" borderId="38" xfId="1" applyFont="1" applyFill="1" applyBorder="1" applyProtection="1">
      <protection locked="0"/>
    </xf>
    <xf numFmtId="9" fontId="0" fillId="8" borderId="34" xfId="2" applyFont="1" applyFill="1" applyBorder="1" applyProtection="1">
      <protection locked="0"/>
    </xf>
    <xf numFmtId="10" fontId="0" fillId="8" borderId="36" xfId="2" applyNumberFormat="1" applyFont="1" applyFill="1" applyBorder="1" applyProtection="1">
      <protection locked="0"/>
    </xf>
    <xf numFmtId="10" fontId="0" fillId="8" borderId="29" xfId="2" applyNumberFormat="1" applyFont="1" applyFill="1" applyBorder="1" applyProtection="1">
      <protection locked="0"/>
    </xf>
    <xf numFmtId="9" fontId="0" fillId="0" borderId="0" xfId="0" applyNumberFormat="1" applyFill="1" applyBorder="1" applyProtection="1">
      <protection locked="0"/>
    </xf>
    <xf numFmtId="0" fontId="3" fillId="0" borderId="0" xfId="0" applyFont="1" applyAlignment="1"/>
    <xf numFmtId="10" fontId="0" fillId="11" borderId="0" xfId="2" applyNumberFormat="1" applyFont="1" applyFill="1"/>
    <xf numFmtId="0" fontId="0" fillId="0" borderId="0" xfId="0" applyAlignment="1">
      <alignment horizontal="center"/>
    </xf>
    <xf numFmtId="0" fontId="0" fillId="0" borderId="7" xfId="0" applyFill="1" applyBorder="1" applyAlignment="1">
      <alignment horizontal="left" vertical="center" wrapText="1"/>
    </xf>
    <xf numFmtId="0" fontId="0" fillId="0" borderId="0" xfId="0" applyFill="1" applyBorder="1" applyAlignment="1">
      <alignment horizontal="left" vertical="center" wrapText="1"/>
    </xf>
    <xf numFmtId="0" fontId="0" fillId="0" borderId="8" xfId="0" applyFill="1" applyBorder="1" applyAlignment="1">
      <alignment horizontal="left" vertical="center" wrapText="1"/>
    </xf>
    <xf numFmtId="0" fontId="15" fillId="7" borderId="4"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0" xfId="0" applyFont="1" applyFill="1" applyBorder="1" applyAlignment="1">
      <alignment horizontal="center" vertical="center"/>
    </xf>
    <xf numFmtId="0" fontId="15" fillId="7" borderId="8" xfId="0" applyFont="1" applyFill="1" applyBorder="1" applyAlignment="1">
      <alignment horizontal="center" vertical="center"/>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8" borderId="19" xfId="0" applyFill="1" applyBorder="1" applyAlignment="1">
      <alignment horizontal="left"/>
    </xf>
    <xf numFmtId="0" fontId="0" fillId="8" borderId="20" xfId="0" applyFill="1" applyBorder="1" applyAlignment="1">
      <alignment horizontal="left"/>
    </xf>
    <xf numFmtId="0" fontId="0" fillId="8" borderId="21" xfId="0" applyFill="1" applyBorder="1" applyAlignment="1">
      <alignment horizontal="left"/>
    </xf>
    <xf numFmtId="0" fontId="0" fillId="0" borderId="0" xfId="0" applyAlignment="1">
      <alignment horizontal="left" vertical="center" wrapText="1"/>
    </xf>
    <xf numFmtId="0" fontId="11" fillId="0" borderId="0" xfId="0" applyFont="1" applyAlignment="1" applyProtection="1">
      <alignment horizontal="center" vertical="center"/>
    </xf>
    <xf numFmtId="0" fontId="3" fillId="0" borderId="19" xfId="0" applyFont="1" applyBorder="1" applyAlignment="1" applyProtection="1">
      <alignment horizontal="right" vertical="center"/>
    </xf>
    <xf numFmtId="0" fontId="0" fillId="0" borderId="20" xfId="0" applyBorder="1" applyAlignment="1" applyProtection="1">
      <alignment horizontal="right" vertical="center"/>
    </xf>
    <xf numFmtId="0" fontId="0" fillId="0" borderId="19" xfId="0" applyBorder="1" applyAlignment="1" applyProtection="1">
      <alignment horizontal="right" vertical="center"/>
    </xf>
    <xf numFmtId="0" fontId="3" fillId="0" borderId="48" xfId="0" applyFont="1" applyBorder="1" applyAlignment="1" applyProtection="1">
      <alignment horizontal="right" vertical="center"/>
    </xf>
    <xf numFmtId="0" fontId="3" fillId="0" borderId="40" xfId="0" applyFont="1" applyBorder="1" applyAlignment="1" applyProtection="1">
      <alignment horizontal="right" vertical="center"/>
    </xf>
    <xf numFmtId="0" fontId="3" fillId="0" borderId="49" xfId="0" applyFont="1" applyBorder="1" applyAlignment="1" applyProtection="1">
      <alignment horizontal="right" vertical="center"/>
    </xf>
    <xf numFmtId="0" fontId="12" fillId="5" borderId="35" xfId="0" applyFont="1" applyFill="1" applyBorder="1" applyAlignment="1" applyProtection="1">
      <alignment horizontal="left" vertical="center"/>
      <protection locked="0"/>
    </xf>
    <xf numFmtId="0" fontId="12" fillId="5" borderId="1" xfId="0" applyFont="1" applyFill="1" applyBorder="1" applyAlignment="1" applyProtection="1">
      <alignment horizontal="left" vertical="center"/>
      <protection locked="0"/>
    </xf>
    <xf numFmtId="0" fontId="12" fillId="8" borderId="35" xfId="0" applyFont="1" applyFill="1" applyBorder="1" applyAlignment="1" applyProtection="1">
      <alignment horizontal="left" vertical="center"/>
      <protection locked="0"/>
    </xf>
    <xf numFmtId="0" fontId="12" fillId="8" borderId="1" xfId="0" applyFont="1"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0" fillId="5" borderId="30"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8" borderId="42" xfId="0" applyFill="1" applyBorder="1" applyAlignment="1" applyProtection="1">
      <alignment horizontal="left" vertical="center"/>
      <protection locked="0"/>
    </xf>
    <xf numFmtId="0" fontId="0" fillId="8" borderId="30" xfId="0" applyFill="1" applyBorder="1" applyAlignment="1" applyProtection="1">
      <alignment horizontal="left" vertical="center"/>
      <protection locked="0"/>
    </xf>
    <xf numFmtId="0" fontId="0" fillId="8" borderId="12" xfId="0" applyFill="1" applyBorder="1" applyAlignment="1" applyProtection="1">
      <alignment horizontal="left" vertical="center"/>
      <protection locked="0"/>
    </xf>
    <xf numFmtId="0" fontId="0" fillId="5" borderId="27" xfId="0" applyFill="1" applyBorder="1" applyAlignment="1" applyProtection="1">
      <alignment horizontal="left" vertical="center"/>
      <protection locked="0"/>
    </xf>
    <xf numFmtId="0" fontId="0" fillId="5" borderId="43"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5" fillId="2" borderId="32" xfId="0" applyFont="1" applyFill="1" applyBorder="1" applyAlignment="1">
      <alignment horizontal="center"/>
    </xf>
    <xf numFmtId="0" fontId="5" fillId="2" borderId="33" xfId="0" applyFont="1" applyFill="1" applyBorder="1" applyAlignment="1">
      <alignment horizontal="center"/>
    </xf>
    <xf numFmtId="0" fontId="5" fillId="2" borderId="34" xfId="0" applyFont="1" applyFill="1" applyBorder="1" applyAlignment="1">
      <alignment horizontal="center"/>
    </xf>
    <xf numFmtId="0" fontId="5" fillId="2" borderId="39" xfId="0" applyFont="1" applyFill="1" applyBorder="1" applyAlignment="1">
      <alignment horizontal="center"/>
    </xf>
    <xf numFmtId="0" fontId="5" fillId="2" borderId="40" xfId="0" applyFont="1" applyFill="1" applyBorder="1" applyAlignment="1">
      <alignment horizontal="center"/>
    </xf>
    <xf numFmtId="0" fontId="5" fillId="2" borderId="41" xfId="0" applyFont="1" applyFill="1" applyBorder="1" applyAlignment="1">
      <alignment horizontal="center"/>
    </xf>
    <xf numFmtId="166" fontId="0" fillId="0" borderId="1" xfId="1" applyFont="1" applyBorder="1" applyAlignment="1">
      <alignment horizontal="center"/>
    </xf>
    <xf numFmtId="166" fontId="0" fillId="0" borderId="17" xfId="1" applyFont="1" applyBorder="1" applyAlignment="1">
      <alignment horizontal="center"/>
    </xf>
    <xf numFmtId="0" fontId="3" fillId="0" borderId="1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0" fillId="0" borderId="16" xfId="0" applyBorder="1" applyAlignment="1">
      <alignment horizontal="center"/>
    </xf>
    <xf numFmtId="0" fontId="5" fillId="2" borderId="0" xfId="0" applyFont="1" applyFill="1" applyBorder="1" applyAlignment="1">
      <alignment horizontal="center"/>
    </xf>
    <xf numFmtId="0" fontId="10" fillId="2" borderId="0" xfId="0" applyFont="1" applyFill="1" applyAlignment="1">
      <alignment horizontal="center"/>
    </xf>
    <xf numFmtId="0" fontId="0" fillId="8" borderId="32" xfId="0" applyFill="1" applyBorder="1" applyAlignment="1" applyProtection="1">
      <alignment horizontal="left"/>
      <protection locked="0"/>
    </xf>
    <xf numFmtId="0" fontId="0" fillId="8" borderId="33" xfId="0" applyFill="1" applyBorder="1" applyAlignment="1" applyProtection="1">
      <alignment horizontal="left"/>
      <protection locked="0"/>
    </xf>
    <xf numFmtId="0" fontId="0" fillId="8" borderId="35" xfId="0" applyFill="1" applyBorder="1" applyAlignment="1" applyProtection="1">
      <alignment horizontal="left"/>
      <protection locked="0"/>
    </xf>
    <xf numFmtId="0" fontId="0" fillId="8" borderId="1" xfId="0" applyFill="1" applyBorder="1" applyAlignment="1" applyProtection="1">
      <alignment horizontal="left"/>
      <protection locked="0"/>
    </xf>
    <xf numFmtId="0" fontId="0" fillId="8" borderId="37" xfId="0" applyFill="1" applyBorder="1" applyAlignment="1" applyProtection="1">
      <alignment horizontal="left"/>
      <protection locked="0"/>
    </xf>
    <xf numFmtId="0" fontId="0" fillId="8" borderId="38" xfId="0" applyFill="1" applyBorder="1" applyAlignment="1" applyProtection="1">
      <alignment horizontal="left"/>
      <protection locked="0"/>
    </xf>
    <xf numFmtId="0" fontId="10" fillId="2" borderId="1" xfId="0" applyFont="1" applyFill="1" applyBorder="1" applyAlignment="1">
      <alignment horizontal="center"/>
    </xf>
    <xf numFmtId="0" fontId="10" fillId="2" borderId="15" xfId="0" applyFont="1" applyFill="1" applyBorder="1" applyAlignment="1">
      <alignment horizont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5" fillId="2" borderId="0" xfId="0" applyFont="1" applyFill="1" applyAlignment="1">
      <alignment horizontal="righ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2" fillId="0" borderId="1" xfId="0" applyFont="1" applyBorder="1" applyAlignment="1">
      <alignment horizontal="center" vertical="center"/>
    </xf>
    <xf numFmtId="166" fontId="0" fillId="0" borderId="1" xfId="1" applyFont="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3" fillId="0" borderId="0" xfId="0" applyFont="1" applyAlignment="1">
      <alignment horizontal="center" vertical="center"/>
    </xf>
    <xf numFmtId="9" fontId="0" fillId="0" borderId="1" xfId="2" applyFont="1" applyBorder="1" applyAlignment="1">
      <alignment horizontal="center" vertical="center"/>
    </xf>
    <xf numFmtId="0" fontId="13" fillId="0" borderId="0" xfId="0" applyFont="1" applyFill="1" applyAlignment="1" applyProtection="1">
      <alignment horizontal="center"/>
    </xf>
    <xf numFmtId="0" fontId="3" fillId="0" borderId="0" xfId="0" applyFont="1" applyAlignment="1" applyProtection="1">
      <alignment horizontal="center"/>
    </xf>
    <xf numFmtId="0" fontId="3" fillId="0" borderId="0" xfId="0" applyFont="1" applyBorder="1" applyAlignment="1" applyProtection="1">
      <alignment horizontal="center"/>
    </xf>
    <xf numFmtId="0" fontId="3" fillId="5" borderId="0"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wrapText="1"/>
    </xf>
    <xf numFmtId="0" fontId="5" fillId="2" borderId="12" xfId="0" applyFont="1" applyFill="1" applyBorder="1" applyAlignment="1">
      <alignment horizontal="center"/>
    </xf>
    <xf numFmtId="0" fontId="5" fillId="2" borderId="1" xfId="0" applyFont="1" applyFill="1" applyBorder="1" applyAlignment="1">
      <alignment horizontal="center"/>
    </xf>
    <xf numFmtId="0" fontId="3" fillId="0" borderId="3" xfId="0" applyFont="1" applyBorder="1" applyAlignment="1">
      <alignment horizontal="center"/>
    </xf>
    <xf numFmtId="0" fontId="0" fillId="10" borderId="50" xfId="0" applyFill="1" applyBorder="1" applyAlignment="1">
      <alignment horizontal="center" vertical="center" wrapText="1"/>
    </xf>
    <xf numFmtId="0" fontId="0" fillId="10" borderId="0" xfId="0" applyFill="1" applyAlignment="1">
      <alignment horizontal="center" vertical="center" wrapText="1"/>
    </xf>
    <xf numFmtId="0" fontId="3" fillId="0" borderId="0" xfId="0" applyFont="1" applyAlignment="1">
      <alignment horizont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jpeg"/><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285750</xdr:colOff>
      <xdr:row>4</xdr:row>
      <xdr:rowOff>18415</xdr:rowOff>
    </xdr:to>
    <xdr:pic>
      <xdr:nvPicPr>
        <xdr:cNvPr id="2" name="Imagen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2201"/>
        <a:stretch/>
      </xdr:blipFill>
      <xdr:spPr>
        <a:xfrm>
          <a:off x="0" y="0"/>
          <a:ext cx="4391025" cy="780415"/>
        </a:xfrm>
        <a:prstGeom prst="rect">
          <a:avLst/>
        </a:prstGeom>
      </xdr:spPr>
    </xdr:pic>
    <xdr:clientData/>
  </xdr:twoCellAnchor>
  <xdr:twoCellAnchor editAs="oneCell">
    <xdr:from>
      <xdr:col>4</xdr:col>
      <xdr:colOff>266699</xdr:colOff>
      <xdr:row>0</xdr:row>
      <xdr:rowOff>0</xdr:rowOff>
    </xdr:from>
    <xdr:to>
      <xdr:col>6</xdr:col>
      <xdr:colOff>2539</xdr:colOff>
      <xdr:row>4</xdr:row>
      <xdr:rowOff>18415</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1620"/>
        <a:stretch/>
      </xdr:blipFill>
      <xdr:spPr>
        <a:xfrm>
          <a:off x="4371974" y="0"/>
          <a:ext cx="1402715" cy="780415"/>
        </a:xfrm>
        <a:prstGeom prst="rect">
          <a:avLst/>
        </a:prstGeom>
      </xdr:spPr>
    </xdr:pic>
    <xdr:clientData/>
  </xdr:twoCellAnchor>
  <xdr:twoCellAnchor editAs="oneCell">
    <xdr:from>
      <xdr:col>0</xdr:col>
      <xdr:colOff>16281</xdr:colOff>
      <xdr:row>12</xdr:row>
      <xdr:rowOff>8142</xdr:rowOff>
    </xdr:from>
    <xdr:to>
      <xdr:col>6</xdr:col>
      <xdr:colOff>66003</xdr:colOff>
      <xdr:row>24</xdr:row>
      <xdr:rowOff>40705</xdr:rowOff>
    </xdr:to>
    <xdr:pic>
      <xdr:nvPicPr>
        <xdr:cNvPr id="4" name="Picture 3">
          <a:extLst>
            <a:ext uri="{FF2B5EF4-FFF2-40B4-BE49-F238E27FC236}">
              <a16:creationId xmlns:a16="http://schemas.microsoft.com/office/drawing/2014/main" id="{474D9531-C981-4EBE-A204-BA536B447FD2}"/>
            </a:ext>
          </a:extLst>
        </xdr:cNvPr>
        <xdr:cNvPicPr>
          <a:picLocks noChangeAspect="1"/>
        </xdr:cNvPicPr>
      </xdr:nvPicPr>
      <xdr:blipFill>
        <a:blip xmlns:r="http://schemas.openxmlformats.org/officeDocument/2006/relationships" r:embed="rId3"/>
        <a:stretch>
          <a:fillRect/>
        </a:stretch>
      </xdr:blipFill>
      <xdr:spPr>
        <a:xfrm>
          <a:off x="16281" y="6659360"/>
          <a:ext cx="5821709" cy="22794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8</xdr:col>
      <xdr:colOff>852232</xdr:colOff>
      <xdr:row>5</xdr:row>
      <xdr:rowOff>1</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0"/>
          <a:ext cx="9272332" cy="952501"/>
        </a:xfrm>
        <a:prstGeom prst="rect">
          <a:avLst/>
        </a:prstGeom>
      </xdr:spPr>
    </xdr:pic>
    <xdr:clientData/>
  </xdr:twoCellAnchor>
  <xdr:twoCellAnchor editAs="oneCell">
    <xdr:from>
      <xdr:col>9</xdr:col>
      <xdr:colOff>133350</xdr:colOff>
      <xdr:row>0</xdr:row>
      <xdr:rowOff>76200</xdr:rowOff>
    </xdr:from>
    <xdr:to>
      <xdr:col>9</xdr:col>
      <xdr:colOff>685800</xdr:colOff>
      <xdr:row>5</xdr:row>
      <xdr:rowOff>189939</xdr:rowOff>
    </xdr:to>
    <xdr:pic>
      <xdr:nvPicPr>
        <xdr:cNvPr id="5" name="Picture 4">
          <a:extLst>
            <a:ext uri="{FF2B5EF4-FFF2-40B4-BE49-F238E27FC236}">
              <a16:creationId xmlns:a16="http://schemas.microsoft.com/office/drawing/2014/main" id="{854069E2-E4E3-4A3B-9451-61B81CFE843A}"/>
            </a:ext>
          </a:extLst>
        </xdr:cNvPr>
        <xdr:cNvPicPr>
          <a:picLocks noChangeAspect="1"/>
        </xdr:cNvPicPr>
      </xdr:nvPicPr>
      <xdr:blipFill>
        <a:blip xmlns:r="http://schemas.openxmlformats.org/officeDocument/2006/relationships" r:embed="rId2"/>
        <a:stretch>
          <a:fillRect/>
        </a:stretch>
      </xdr:blipFill>
      <xdr:spPr>
        <a:xfrm>
          <a:off x="9439275" y="76200"/>
          <a:ext cx="552450" cy="10662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234241</xdr:colOff>
      <xdr:row>3</xdr:row>
      <xdr:rowOff>133351</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4262"/>
        <a:stretch/>
      </xdr:blipFill>
      <xdr:spPr>
        <a:xfrm>
          <a:off x="0" y="0"/>
          <a:ext cx="5196766" cy="704851"/>
        </a:xfrm>
        <a:prstGeom prst="rect">
          <a:avLst/>
        </a:prstGeom>
      </xdr:spPr>
    </xdr:pic>
    <xdr:clientData/>
  </xdr:twoCellAnchor>
  <xdr:twoCellAnchor editAs="oneCell">
    <xdr:from>
      <xdr:col>5</xdr:col>
      <xdr:colOff>304800</xdr:colOff>
      <xdr:row>0</xdr:row>
      <xdr:rowOff>0</xdr:rowOff>
    </xdr:from>
    <xdr:to>
      <xdr:col>7</xdr:col>
      <xdr:colOff>241445</xdr:colOff>
      <xdr:row>3</xdr:row>
      <xdr:rowOff>126688</xdr:rowOff>
    </xdr:to>
    <xdr:pic>
      <xdr:nvPicPr>
        <xdr:cNvPr id="5" name="Imagen 4">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1484"/>
        <a:stretch/>
      </xdr:blipFill>
      <xdr:spPr>
        <a:xfrm>
          <a:off x="3714750" y="0"/>
          <a:ext cx="1489220" cy="698188"/>
        </a:xfrm>
        <a:prstGeom prst="rect">
          <a:avLst/>
        </a:prstGeom>
      </xdr:spPr>
    </xdr:pic>
    <xdr:clientData/>
  </xdr:twoCellAnchor>
  <xdr:twoCellAnchor editAs="oneCell">
    <xdr:from>
      <xdr:col>7</xdr:col>
      <xdr:colOff>301625</xdr:colOff>
      <xdr:row>0</xdr:row>
      <xdr:rowOff>51215</xdr:rowOff>
    </xdr:from>
    <xdr:to>
      <xdr:col>7</xdr:col>
      <xdr:colOff>723900</xdr:colOff>
      <xdr:row>4</xdr:row>
      <xdr:rowOff>104214</xdr:rowOff>
    </xdr:to>
    <xdr:pic>
      <xdr:nvPicPr>
        <xdr:cNvPr id="6" name="Picture 5">
          <a:extLst>
            <a:ext uri="{FF2B5EF4-FFF2-40B4-BE49-F238E27FC236}">
              <a16:creationId xmlns:a16="http://schemas.microsoft.com/office/drawing/2014/main" id="{08DA8E92-F24D-4334-B815-97B293330495}"/>
            </a:ext>
          </a:extLst>
        </xdr:cNvPr>
        <xdr:cNvPicPr>
          <a:picLocks noChangeAspect="1"/>
        </xdr:cNvPicPr>
      </xdr:nvPicPr>
      <xdr:blipFill>
        <a:blip xmlns:r="http://schemas.openxmlformats.org/officeDocument/2006/relationships" r:embed="rId3"/>
        <a:stretch>
          <a:fillRect/>
        </a:stretch>
      </xdr:blipFill>
      <xdr:spPr>
        <a:xfrm>
          <a:off x="5264150" y="51215"/>
          <a:ext cx="422275" cy="814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104776</xdr:colOff>
      <xdr:row>0</xdr:row>
      <xdr:rowOff>37412</xdr:rowOff>
    </xdr:from>
    <xdr:to>
      <xdr:col>11</xdr:col>
      <xdr:colOff>657226</xdr:colOff>
      <xdr:row>5</xdr:row>
      <xdr:rowOff>151151</xdr:rowOff>
    </xdr:to>
    <xdr:pic>
      <xdr:nvPicPr>
        <xdr:cNvPr id="3" name="Picture 2">
          <a:extLst>
            <a:ext uri="{FF2B5EF4-FFF2-40B4-BE49-F238E27FC236}">
              <a16:creationId xmlns:a16="http://schemas.microsoft.com/office/drawing/2014/main" id="{90162C68-5F88-47A6-B172-848FE362DC14}"/>
            </a:ext>
          </a:extLst>
        </xdr:cNvPr>
        <xdr:cNvPicPr>
          <a:picLocks noChangeAspect="1"/>
        </xdr:cNvPicPr>
      </xdr:nvPicPr>
      <xdr:blipFill>
        <a:blip xmlns:r="http://schemas.openxmlformats.org/officeDocument/2006/relationships" r:embed="rId1"/>
        <a:stretch>
          <a:fillRect/>
        </a:stretch>
      </xdr:blipFill>
      <xdr:spPr>
        <a:xfrm>
          <a:off x="8420101" y="37412"/>
          <a:ext cx="552450" cy="1066239"/>
        </a:xfrm>
        <a:prstGeom prst="rect">
          <a:avLst/>
        </a:prstGeom>
      </xdr:spPr>
    </xdr:pic>
    <xdr:clientData/>
  </xdr:twoCellAnchor>
  <xdr:twoCellAnchor editAs="oneCell">
    <xdr:from>
      <xdr:col>1</xdr:col>
      <xdr:colOff>596900</xdr:colOff>
      <xdr:row>0</xdr:row>
      <xdr:rowOff>0</xdr:rowOff>
    </xdr:from>
    <xdr:to>
      <xdr:col>10</xdr:col>
      <xdr:colOff>629398</xdr:colOff>
      <xdr:row>4</xdr:row>
      <xdr:rowOff>114300</xdr:rowOff>
    </xdr:to>
    <xdr:pic>
      <xdr:nvPicPr>
        <xdr:cNvPr id="5" name="Picture 4">
          <a:extLst>
            <a:ext uri="{FF2B5EF4-FFF2-40B4-BE49-F238E27FC236}">
              <a16:creationId xmlns:a16="http://schemas.microsoft.com/office/drawing/2014/main" id="{C7C64733-C7EB-B044-890E-08AB5944D15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9800" y="0"/>
          <a:ext cx="8363698" cy="876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514350</xdr:colOff>
      <xdr:row>0</xdr:row>
      <xdr:rowOff>0</xdr:rowOff>
    </xdr:from>
    <xdr:to>
      <xdr:col>11</xdr:col>
      <xdr:colOff>190500</xdr:colOff>
      <xdr:row>5</xdr:row>
      <xdr:rowOff>113739</xdr:rowOff>
    </xdr:to>
    <xdr:pic>
      <xdr:nvPicPr>
        <xdr:cNvPr id="6" name="Picture 5">
          <a:extLst>
            <a:ext uri="{FF2B5EF4-FFF2-40B4-BE49-F238E27FC236}">
              <a16:creationId xmlns:a16="http://schemas.microsoft.com/office/drawing/2014/main" id="{FBDFAC30-C039-4017-BE2A-A3A8B30CC98C}"/>
            </a:ext>
          </a:extLst>
        </xdr:cNvPr>
        <xdr:cNvPicPr>
          <a:picLocks noChangeAspect="1"/>
        </xdr:cNvPicPr>
      </xdr:nvPicPr>
      <xdr:blipFill>
        <a:blip xmlns:r="http://schemas.openxmlformats.org/officeDocument/2006/relationships" r:embed="rId1"/>
        <a:stretch>
          <a:fillRect/>
        </a:stretch>
      </xdr:blipFill>
      <xdr:spPr>
        <a:xfrm>
          <a:off x="8343900" y="0"/>
          <a:ext cx="552450" cy="1104339"/>
        </a:xfrm>
        <a:prstGeom prst="rect">
          <a:avLst/>
        </a:prstGeom>
      </xdr:spPr>
    </xdr:pic>
    <xdr:clientData/>
  </xdr:twoCellAnchor>
  <xdr:twoCellAnchor editAs="oneCell">
    <xdr:from>
      <xdr:col>0</xdr:col>
      <xdr:colOff>0</xdr:colOff>
      <xdr:row>0</xdr:row>
      <xdr:rowOff>25400</xdr:rowOff>
    </xdr:from>
    <xdr:to>
      <xdr:col>8</xdr:col>
      <xdr:colOff>733250</xdr:colOff>
      <xdr:row>4</xdr:row>
      <xdr:rowOff>152400</xdr:rowOff>
    </xdr:to>
    <xdr:pic>
      <xdr:nvPicPr>
        <xdr:cNvPr id="4" name="Picture 3">
          <a:extLst>
            <a:ext uri="{FF2B5EF4-FFF2-40B4-BE49-F238E27FC236}">
              <a16:creationId xmlns:a16="http://schemas.microsoft.com/office/drawing/2014/main" id="{3F32F8EA-C999-0E44-99E6-C6D33AF5A20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5400"/>
          <a:ext cx="8848550" cy="927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285751</xdr:colOff>
      <xdr:row>0</xdr:row>
      <xdr:rowOff>28575</xdr:rowOff>
    </xdr:from>
    <xdr:to>
      <xdr:col>9</xdr:col>
      <xdr:colOff>734207</xdr:colOff>
      <xdr:row>4</xdr:row>
      <xdr:rowOff>94002</xdr:rowOff>
    </xdr:to>
    <xdr:pic>
      <xdr:nvPicPr>
        <xdr:cNvPr id="4" name="Picture 3">
          <a:extLst>
            <a:ext uri="{FF2B5EF4-FFF2-40B4-BE49-F238E27FC236}">
              <a16:creationId xmlns:a16="http://schemas.microsoft.com/office/drawing/2014/main" id="{9C086D63-F67A-4F30-B1DE-C5C2467FFF43}"/>
            </a:ext>
          </a:extLst>
        </xdr:cNvPr>
        <xdr:cNvPicPr>
          <a:picLocks noChangeAspect="1"/>
        </xdr:cNvPicPr>
      </xdr:nvPicPr>
      <xdr:blipFill>
        <a:blip xmlns:r="http://schemas.openxmlformats.org/officeDocument/2006/relationships" r:embed="rId1"/>
        <a:stretch>
          <a:fillRect/>
        </a:stretch>
      </xdr:blipFill>
      <xdr:spPr>
        <a:xfrm>
          <a:off x="8315326" y="28575"/>
          <a:ext cx="448456" cy="865527"/>
        </a:xfrm>
        <a:prstGeom prst="rect">
          <a:avLst/>
        </a:prstGeom>
      </xdr:spPr>
    </xdr:pic>
    <xdr:clientData/>
  </xdr:twoCellAnchor>
  <xdr:twoCellAnchor editAs="oneCell">
    <xdr:from>
      <xdr:col>1</xdr:col>
      <xdr:colOff>0</xdr:colOff>
      <xdr:row>0</xdr:row>
      <xdr:rowOff>0</xdr:rowOff>
    </xdr:from>
    <xdr:to>
      <xdr:col>9</xdr:col>
      <xdr:colOff>99376</xdr:colOff>
      <xdr:row>4</xdr:row>
      <xdr:rowOff>152400</xdr:rowOff>
    </xdr:to>
    <xdr:pic>
      <xdr:nvPicPr>
        <xdr:cNvPr id="5" name="Picture 4">
          <a:extLst>
            <a:ext uri="{FF2B5EF4-FFF2-40B4-BE49-F238E27FC236}">
              <a16:creationId xmlns:a16="http://schemas.microsoft.com/office/drawing/2014/main" id="{01527624-4668-E941-8335-C7E9ADDD167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0"/>
          <a:ext cx="9090976" cy="952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F29"/>
  <sheetViews>
    <sheetView showGridLines="0" zoomScale="117" zoomScaleNormal="117" workbookViewId="0">
      <selection activeCell="A27" sqref="A27:F27"/>
    </sheetView>
  </sheetViews>
  <sheetFormatPr baseColWidth="10" defaultColWidth="11.5" defaultRowHeight="15" x14ac:dyDescent="0.2"/>
  <cols>
    <col min="1" max="1" width="3.1640625" bestFit="1" customWidth="1"/>
    <col min="2" max="2" width="35.6640625" customWidth="1"/>
    <col min="3" max="3" width="13" customWidth="1"/>
    <col min="4" max="4" width="9.6640625" bestFit="1" customWidth="1"/>
    <col min="5" max="5" width="13" customWidth="1"/>
    <col min="6" max="6" width="12" customWidth="1"/>
  </cols>
  <sheetData>
    <row r="5" spans="1:6" ht="6.75" customHeight="1" thickBot="1" x14ac:dyDescent="0.25"/>
    <row r="6" spans="1:6" ht="19" x14ac:dyDescent="0.2">
      <c r="A6" s="174" t="s">
        <v>4</v>
      </c>
      <c r="B6" s="175"/>
      <c r="C6" s="175"/>
      <c r="D6" s="175"/>
      <c r="E6" s="175"/>
      <c r="F6" s="176"/>
    </row>
    <row r="7" spans="1:6" ht="19" x14ac:dyDescent="0.2">
      <c r="A7" s="177" t="s">
        <v>5</v>
      </c>
      <c r="B7" s="178"/>
      <c r="C7" s="178"/>
      <c r="D7" s="178"/>
      <c r="E7" s="178"/>
      <c r="F7" s="179"/>
    </row>
    <row r="8" spans="1:6" ht="7.5" customHeight="1" x14ac:dyDescent="0.2">
      <c r="A8" s="153"/>
      <c r="B8" s="154"/>
      <c r="C8" s="154"/>
      <c r="D8" s="154"/>
      <c r="E8" s="154"/>
      <c r="F8" s="155"/>
    </row>
    <row r="9" spans="1:6" ht="76.5" customHeight="1" x14ac:dyDescent="0.2">
      <c r="A9" s="180" t="s">
        <v>92</v>
      </c>
      <c r="B9" s="181"/>
      <c r="C9" s="181"/>
      <c r="D9" s="181"/>
      <c r="E9" s="181"/>
      <c r="F9" s="182"/>
    </row>
    <row r="10" spans="1:6" ht="272.25" customHeight="1" x14ac:dyDescent="0.2">
      <c r="A10" s="171" t="s">
        <v>93</v>
      </c>
      <c r="B10" s="172"/>
      <c r="C10" s="172"/>
      <c r="D10" s="172"/>
      <c r="E10" s="172"/>
      <c r="F10" s="173"/>
    </row>
    <row r="11" spans="1:6" ht="49.5" customHeight="1" thickBot="1" x14ac:dyDescent="0.25">
      <c r="A11" s="183" t="s">
        <v>94</v>
      </c>
      <c r="B11" s="184"/>
      <c r="C11" s="184"/>
      <c r="D11" s="184"/>
      <c r="E11" s="184"/>
      <c r="F11" s="185"/>
    </row>
    <row r="25" spans="1:6" ht="16" thickBot="1" x14ac:dyDescent="0.25"/>
    <row r="26" spans="1:6" ht="16" thickBot="1" x14ac:dyDescent="0.25">
      <c r="A26" s="186" t="s">
        <v>95</v>
      </c>
      <c r="B26" s="187"/>
      <c r="C26" s="187"/>
      <c r="D26" s="187"/>
      <c r="E26" s="187"/>
      <c r="F26" s="188"/>
    </row>
    <row r="27" spans="1:6" ht="31.5" customHeight="1" x14ac:dyDescent="0.2">
      <c r="A27" s="189" t="s">
        <v>96</v>
      </c>
      <c r="B27" s="189"/>
      <c r="C27" s="189"/>
      <c r="D27" s="189"/>
      <c r="E27" s="189"/>
      <c r="F27" s="189"/>
    </row>
    <row r="28" spans="1:6" x14ac:dyDescent="0.2">
      <c r="A28" s="40"/>
      <c r="B28" s="40"/>
      <c r="C28" s="40"/>
      <c r="D28" s="40"/>
      <c r="E28" s="40"/>
      <c r="F28" s="40"/>
    </row>
    <row r="29" spans="1:6" x14ac:dyDescent="0.2">
      <c r="A29" s="170"/>
      <c r="B29" s="170"/>
      <c r="C29" s="170"/>
      <c r="D29" s="170"/>
      <c r="E29" s="170"/>
      <c r="F29" s="170"/>
    </row>
  </sheetData>
  <mergeCells count="8">
    <mergeCell ref="A29:F29"/>
    <mergeCell ref="A10:F10"/>
    <mergeCell ref="A6:F6"/>
    <mergeCell ref="A7:F7"/>
    <mergeCell ref="A9:F9"/>
    <mergeCell ref="A11:F11"/>
    <mergeCell ref="A26:F26"/>
    <mergeCell ref="A27:F27"/>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J27"/>
  <sheetViews>
    <sheetView showGridLines="0" zoomScaleNormal="100" workbookViewId="0">
      <selection activeCell="K15" sqref="K15"/>
    </sheetView>
  </sheetViews>
  <sheetFormatPr baseColWidth="10" defaultColWidth="11.5" defaultRowHeight="15" x14ac:dyDescent="0.2"/>
  <cols>
    <col min="1" max="1" width="28.1640625" style="97" customWidth="1"/>
    <col min="2" max="2" width="15.1640625" style="97" customWidth="1"/>
    <col min="3" max="3" width="14.33203125" style="97" customWidth="1"/>
    <col min="4" max="4" width="14.83203125" style="97" customWidth="1"/>
    <col min="5" max="5" width="14.6640625" style="97" customWidth="1"/>
    <col min="6" max="6" width="14.83203125" style="97" customWidth="1"/>
    <col min="7" max="7" width="13.33203125" style="97" customWidth="1"/>
    <col min="8" max="8" width="11.5" style="97"/>
    <col min="9" max="9" width="12.83203125" style="97" customWidth="1"/>
    <col min="10" max="10" width="12.5" style="97" customWidth="1"/>
    <col min="11" max="16384" width="11.5" style="97"/>
  </cols>
  <sheetData>
    <row r="3" spans="1:10" s="96" customFormat="1" x14ac:dyDescent="0.2"/>
    <row r="4" spans="1:10" s="96" customFormat="1" x14ac:dyDescent="0.2"/>
    <row r="5" spans="1:10" s="96" customFormat="1" x14ac:dyDescent="0.2"/>
    <row r="6" spans="1:10" ht="19" x14ac:dyDescent="0.2">
      <c r="A6" s="190" t="s">
        <v>6</v>
      </c>
      <c r="B6" s="190"/>
      <c r="C6" s="190"/>
      <c r="D6" s="190"/>
      <c r="E6" s="190"/>
      <c r="F6" s="190"/>
      <c r="G6" s="190"/>
      <c r="H6" s="190"/>
      <c r="I6" s="190"/>
      <c r="J6" s="190"/>
    </row>
    <row r="7" spans="1:10" s="63" customFormat="1" ht="33" thickBot="1" x14ac:dyDescent="0.25">
      <c r="A7" s="98" t="s">
        <v>7</v>
      </c>
      <c r="B7" s="98" t="s">
        <v>8</v>
      </c>
      <c r="C7" s="98" t="s">
        <v>9</v>
      </c>
      <c r="D7" s="98" t="s">
        <v>10</v>
      </c>
      <c r="E7" s="98" t="s">
        <v>11</v>
      </c>
      <c r="F7" s="98" t="s">
        <v>12</v>
      </c>
      <c r="G7" s="98" t="s">
        <v>13</v>
      </c>
      <c r="H7" s="98" t="s">
        <v>14</v>
      </c>
      <c r="I7" s="98" t="s">
        <v>15</v>
      </c>
      <c r="J7" s="99" t="s">
        <v>16</v>
      </c>
    </row>
    <row r="8" spans="1:10" s="104" customFormat="1" x14ac:dyDescent="0.2">
      <c r="A8" s="115" t="s">
        <v>17</v>
      </c>
      <c r="B8" s="116" t="s">
        <v>22</v>
      </c>
      <c r="C8" s="116">
        <v>1000</v>
      </c>
      <c r="D8" s="117">
        <v>0.35</v>
      </c>
      <c r="E8" s="118">
        <v>0.5</v>
      </c>
      <c r="F8" s="100">
        <f>C8*D8</f>
        <v>350</v>
      </c>
      <c r="G8" s="53">
        <f>C8*E8</f>
        <v>500</v>
      </c>
      <c r="H8" s="101">
        <f>F8/G8</f>
        <v>0.7</v>
      </c>
      <c r="I8" s="102">
        <f>1-H8</f>
        <v>0.30000000000000004</v>
      </c>
      <c r="J8" s="103">
        <f>'Variable cost'!$G8/$G$23</f>
        <v>0.32362459546925565</v>
      </c>
    </row>
    <row r="9" spans="1:10" s="104" customFormat="1" x14ac:dyDescent="0.2">
      <c r="A9" s="119" t="s">
        <v>18</v>
      </c>
      <c r="B9" s="120" t="s">
        <v>22</v>
      </c>
      <c r="C9" s="120">
        <v>1000</v>
      </c>
      <c r="D9" s="121">
        <v>0.25</v>
      </c>
      <c r="E9" s="122">
        <v>0.32</v>
      </c>
      <c r="F9" s="105">
        <f t="shared" ref="F9:F22" si="0">C9*D9</f>
        <v>250</v>
      </c>
      <c r="G9" s="54">
        <f t="shared" ref="G9:G22" si="1">C9*E9</f>
        <v>320</v>
      </c>
      <c r="H9" s="106">
        <f>F9/G9</f>
        <v>0.78125</v>
      </c>
      <c r="I9" s="107">
        <f>1-H9</f>
        <v>0.21875</v>
      </c>
      <c r="J9" s="108">
        <f>'Variable cost'!$G9/$G$23</f>
        <v>0.20711974110032363</v>
      </c>
    </row>
    <row r="10" spans="1:10" s="104" customFormat="1" x14ac:dyDescent="0.2">
      <c r="A10" s="123" t="s">
        <v>91</v>
      </c>
      <c r="B10" s="124" t="s">
        <v>21</v>
      </c>
      <c r="C10" s="124">
        <v>1500</v>
      </c>
      <c r="D10" s="125">
        <v>0.09</v>
      </c>
      <c r="E10" s="126">
        <v>0.15</v>
      </c>
      <c r="F10" s="100">
        <f t="shared" si="0"/>
        <v>135</v>
      </c>
      <c r="G10" s="53">
        <f t="shared" si="1"/>
        <v>225</v>
      </c>
      <c r="H10" s="101">
        <f t="shared" ref="H10:H22" si="2">F10/G10</f>
        <v>0.6</v>
      </c>
      <c r="I10" s="102">
        <f t="shared" ref="I10:I22" si="3">1-H10</f>
        <v>0.4</v>
      </c>
      <c r="J10" s="103">
        <f>'Variable cost'!$G10/$G$23</f>
        <v>0.14563106796116504</v>
      </c>
    </row>
    <row r="11" spans="1:10" s="104" customFormat="1" x14ac:dyDescent="0.2">
      <c r="A11" s="119" t="s">
        <v>19</v>
      </c>
      <c r="B11" s="120" t="s">
        <v>97</v>
      </c>
      <c r="C11" s="120">
        <v>200</v>
      </c>
      <c r="D11" s="121">
        <v>0.7</v>
      </c>
      <c r="E11" s="122">
        <v>1</v>
      </c>
      <c r="F11" s="105">
        <f t="shared" si="0"/>
        <v>140</v>
      </c>
      <c r="G11" s="54">
        <f t="shared" si="1"/>
        <v>200</v>
      </c>
      <c r="H11" s="106">
        <f t="shared" si="2"/>
        <v>0.7</v>
      </c>
      <c r="I11" s="107">
        <f t="shared" si="3"/>
        <v>0.30000000000000004</v>
      </c>
      <c r="J11" s="108">
        <f>'Variable cost'!$G11/$G$23</f>
        <v>0.12944983818770225</v>
      </c>
    </row>
    <row r="12" spans="1:10" s="104" customFormat="1" x14ac:dyDescent="0.2">
      <c r="A12" s="123" t="s">
        <v>20</v>
      </c>
      <c r="B12" s="124" t="s">
        <v>97</v>
      </c>
      <c r="C12" s="124">
        <v>400</v>
      </c>
      <c r="D12" s="125">
        <v>0.5</v>
      </c>
      <c r="E12" s="126">
        <v>0.75</v>
      </c>
      <c r="F12" s="100">
        <f t="shared" si="0"/>
        <v>200</v>
      </c>
      <c r="G12" s="53">
        <f t="shared" si="1"/>
        <v>300</v>
      </c>
      <c r="H12" s="101">
        <f t="shared" si="2"/>
        <v>0.66666666666666663</v>
      </c>
      <c r="I12" s="102">
        <f t="shared" si="3"/>
        <v>0.33333333333333337</v>
      </c>
      <c r="J12" s="103">
        <f>'Variable cost'!$G12/$G$23</f>
        <v>0.1941747572815534</v>
      </c>
    </row>
    <row r="13" spans="1:10" s="104" customFormat="1" x14ac:dyDescent="0.2">
      <c r="A13" s="119"/>
      <c r="B13" s="120"/>
      <c r="C13" s="120"/>
      <c r="D13" s="121"/>
      <c r="E13" s="122"/>
      <c r="F13" s="105">
        <f t="shared" si="0"/>
        <v>0</v>
      </c>
      <c r="G13" s="54">
        <f t="shared" si="1"/>
        <v>0</v>
      </c>
      <c r="H13" s="106" t="e">
        <f t="shared" si="2"/>
        <v>#DIV/0!</v>
      </c>
      <c r="I13" s="107" t="e">
        <f t="shared" si="3"/>
        <v>#DIV/0!</v>
      </c>
      <c r="J13" s="108">
        <f>'Variable cost'!$G13/$G$23</f>
        <v>0</v>
      </c>
    </row>
    <row r="14" spans="1:10" s="104" customFormat="1" x14ac:dyDescent="0.2">
      <c r="A14" s="123"/>
      <c r="B14" s="124"/>
      <c r="C14" s="124"/>
      <c r="D14" s="125"/>
      <c r="E14" s="126"/>
      <c r="F14" s="100">
        <f t="shared" si="0"/>
        <v>0</v>
      </c>
      <c r="G14" s="53">
        <f t="shared" si="1"/>
        <v>0</v>
      </c>
      <c r="H14" s="101" t="e">
        <f t="shared" si="2"/>
        <v>#DIV/0!</v>
      </c>
      <c r="I14" s="102" t="e">
        <f t="shared" si="3"/>
        <v>#DIV/0!</v>
      </c>
      <c r="J14" s="103">
        <f>'Variable cost'!$G14/$G$23</f>
        <v>0</v>
      </c>
    </row>
    <row r="15" spans="1:10" s="104" customFormat="1" x14ac:dyDescent="0.2">
      <c r="A15" s="119"/>
      <c r="B15" s="120"/>
      <c r="C15" s="120"/>
      <c r="D15" s="121"/>
      <c r="E15" s="122"/>
      <c r="F15" s="105">
        <f t="shared" si="0"/>
        <v>0</v>
      </c>
      <c r="G15" s="54">
        <f t="shared" si="1"/>
        <v>0</v>
      </c>
      <c r="H15" s="106" t="e">
        <f t="shared" si="2"/>
        <v>#DIV/0!</v>
      </c>
      <c r="I15" s="107" t="e">
        <f t="shared" si="3"/>
        <v>#DIV/0!</v>
      </c>
      <c r="J15" s="108">
        <f>'Variable cost'!$G15/$G$23</f>
        <v>0</v>
      </c>
    </row>
    <row r="16" spans="1:10" s="104" customFormat="1" x14ac:dyDescent="0.2">
      <c r="A16" s="123"/>
      <c r="B16" s="124"/>
      <c r="C16" s="124"/>
      <c r="D16" s="125"/>
      <c r="E16" s="126"/>
      <c r="F16" s="100">
        <f t="shared" si="0"/>
        <v>0</v>
      </c>
      <c r="G16" s="53">
        <f t="shared" si="1"/>
        <v>0</v>
      </c>
      <c r="H16" s="101" t="e">
        <f t="shared" si="2"/>
        <v>#DIV/0!</v>
      </c>
      <c r="I16" s="102" t="e">
        <f t="shared" si="3"/>
        <v>#DIV/0!</v>
      </c>
      <c r="J16" s="103">
        <f>'Variable cost'!$G16/$G$23</f>
        <v>0</v>
      </c>
    </row>
    <row r="17" spans="1:10" s="104" customFormat="1" x14ac:dyDescent="0.2">
      <c r="A17" s="119"/>
      <c r="B17" s="120"/>
      <c r="C17" s="120"/>
      <c r="D17" s="121"/>
      <c r="E17" s="122"/>
      <c r="F17" s="105">
        <f t="shared" si="0"/>
        <v>0</v>
      </c>
      <c r="G17" s="54">
        <f t="shared" si="1"/>
        <v>0</v>
      </c>
      <c r="H17" s="106" t="e">
        <f t="shared" si="2"/>
        <v>#DIV/0!</v>
      </c>
      <c r="I17" s="107" t="e">
        <f t="shared" si="3"/>
        <v>#DIV/0!</v>
      </c>
      <c r="J17" s="108">
        <f>'Variable cost'!$G17/$G$23</f>
        <v>0</v>
      </c>
    </row>
    <row r="18" spans="1:10" s="104" customFormat="1" x14ac:dyDescent="0.2">
      <c r="A18" s="123"/>
      <c r="B18" s="124"/>
      <c r="C18" s="124"/>
      <c r="D18" s="125"/>
      <c r="E18" s="126"/>
      <c r="F18" s="100">
        <f t="shared" si="0"/>
        <v>0</v>
      </c>
      <c r="G18" s="53">
        <f t="shared" si="1"/>
        <v>0</v>
      </c>
      <c r="H18" s="101" t="e">
        <f t="shared" si="2"/>
        <v>#DIV/0!</v>
      </c>
      <c r="I18" s="102" t="e">
        <f t="shared" si="3"/>
        <v>#DIV/0!</v>
      </c>
      <c r="J18" s="103">
        <f>'Variable cost'!$G18/$G$23</f>
        <v>0</v>
      </c>
    </row>
    <row r="19" spans="1:10" s="104" customFormat="1" x14ac:dyDescent="0.2">
      <c r="A19" s="119"/>
      <c r="B19" s="120"/>
      <c r="C19" s="120"/>
      <c r="D19" s="121"/>
      <c r="E19" s="122"/>
      <c r="F19" s="105">
        <f t="shared" si="0"/>
        <v>0</v>
      </c>
      <c r="G19" s="54">
        <f t="shared" si="1"/>
        <v>0</v>
      </c>
      <c r="H19" s="106" t="e">
        <f t="shared" si="2"/>
        <v>#DIV/0!</v>
      </c>
      <c r="I19" s="107" t="e">
        <f t="shared" si="3"/>
        <v>#DIV/0!</v>
      </c>
      <c r="J19" s="108">
        <f>'Variable cost'!$G19/$G$23</f>
        <v>0</v>
      </c>
    </row>
    <row r="20" spans="1:10" s="104" customFormat="1" x14ac:dyDescent="0.2">
      <c r="A20" s="123"/>
      <c r="B20" s="124"/>
      <c r="C20" s="124"/>
      <c r="D20" s="125"/>
      <c r="E20" s="126"/>
      <c r="F20" s="100">
        <f t="shared" si="0"/>
        <v>0</v>
      </c>
      <c r="G20" s="53">
        <f t="shared" si="1"/>
        <v>0</v>
      </c>
      <c r="H20" s="101" t="e">
        <f t="shared" si="2"/>
        <v>#DIV/0!</v>
      </c>
      <c r="I20" s="102" t="e">
        <f t="shared" si="3"/>
        <v>#DIV/0!</v>
      </c>
      <c r="J20" s="103">
        <f>'Variable cost'!$G20/$G$23</f>
        <v>0</v>
      </c>
    </row>
    <row r="21" spans="1:10" s="104" customFormat="1" x14ac:dyDescent="0.2">
      <c r="A21" s="119"/>
      <c r="B21" s="120"/>
      <c r="C21" s="120"/>
      <c r="D21" s="121"/>
      <c r="E21" s="122"/>
      <c r="F21" s="105">
        <f t="shared" si="0"/>
        <v>0</v>
      </c>
      <c r="G21" s="54">
        <f t="shared" si="1"/>
        <v>0</v>
      </c>
      <c r="H21" s="106" t="e">
        <f t="shared" si="2"/>
        <v>#DIV/0!</v>
      </c>
      <c r="I21" s="107" t="e">
        <f t="shared" si="3"/>
        <v>#DIV/0!</v>
      </c>
      <c r="J21" s="108">
        <f>'Variable cost'!$G21/$G$23</f>
        <v>0</v>
      </c>
    </row>
    <row r="22" spans="1:10" s="104" customFormat="1" ht="16" thickBot="1" x14ac:dyDescent="0.25">
      <c r="A22" s="127"/>
      <c r="B22" s="128"/>
      <c r="C22" s="128"/>
      <c r="D22" s="129"/>
      <c r="E22" s="130"/>
      <c r="F22" s="100">
        <f t="shared" si="0"/>
        <v>0</v>
      </c>
      <c r="G22" s="53">
        <f t="shared" si="1"/>
        <v>0</v>
      </c>
      <c r="H22" s="101" t="e">
        <f t="shared" si="2"/>
        <v>#DIV/0!</v>
      </c>
      <c r="I22" s="102" t="e">
        <f t="shared" si="3"/>
        <v>#DIV/0!</v>
      </c>
      <c r="J22" s="103">
        <f>'Variable cost'!$G22/$G$23</f>
        <v>0</v>
      </c>
    </row>
    <row r="23" spans="1:10" s="63" customFormat="1" x14ac:dyDescent="0.2">
      <c r="A23" s="194" t="s">
        <v>23</v>
      </c>
      <c r="B23" s="195"/>
      <c r="C23" s="195"/>
      <c r="D23" s="195"/>
      <c r="E23" s="196"/>
      <c r="F23" s="109">
        <f>SUM(F8:F22)</f>
        <v>1075</v>
      </c>
      <c r="G23" s="109">
        <f>SUM(G8:G22)</f>
        <v>1545</v>
      </c>
      <c r="H23" s="110">
        <f>F23/G23</f>
        <v>0.69579288025889963</v>
      </c>
      <c r="I23" s="111">
        <f>1-H23</f>
        <v>0.30420711974110037</v>
      </c>
      <c r="J23" s="112">
        <f>'Variable cost'!$G23/$G$23</f>
        <v>1</v>
      </c>
    </row>
    <row r="24" spans="1:10" ht="16" thickBot="1" x14ac:dyDescent="0.25"/>
    <row r="25" spans="1:10" ht="16" thickBot="1" x14ac:dyDescent="0.25">
      <c r="B25" s="191" t="s">
        <v>24</v>
      </c>
      <c r="C25" s="192"/>
      <c r="D25" s="192"/>
      <c r="E25" s="192"/>
      <c r="F25" s="192"/>
      <c r="G25" s="113">
        <f>G23-F23</f>
        <v>470</v>
      </c>
    </row>
    <row r="26" spans="1:10" ht="16" thickBot="1" x14ac:dyDescent="0.25">
      <c r="B26" s="191" t="s">
        <v>98</v>
      </c>
      <c r="C26" s="192"/>
      <c r="D26" s="192"/>
      <c r="E26" s="192"/>
      <c r="F26" s="192"/>
      <c r="G26" s="114">
        <f>G25/G23</f>
        <v>0.30420711974110032</v>
      </c>
    </row>
    <row r="27" spans="1:10" ht="16" thickBot="1" x14ac:dyDescent="0.25">
      <c r="B27" s="193" t="s">
        <v>25</v>
      </c>
      <c r="C27" s="192"/>
      <c r="D27" s="192"/>
      <c r="E27" s="192"/>
      <c r="F27" s="192"/>
      <c r="G27" s="114">
        <f>F23/G23</f>
        <v>0.69579288025889963</v>
      </c>
    </row>
  </sheetData>
  <sheetProtection algorithmName="SHA-512" hashValue="3BE6O1udQLn45bTbqLFJMgocLmy0XKhFa9tb5ICYY1U9EdQQowJZHfXV8I82wqMBajTVzbVdY9I+om4av7HApg==" saltValue="CGUnmm3aS37W53T08/WW2Q==" spinCount="100000" sheet="1" objects="1" scenarios="1"/>
  <mergeCells count="5">
    <mergeCell ref="A6:J6"/>
    <mergeCell ref="B25:F25"/>
    <mergeCell ref="B26:F26"/>
    <mergeCell ref="B27:F27"/>
    <mergeCell ref="A23:E23"/>
  </mergeCells>
  <conditionalFormatting sqref="J8:J22">
    <cfRule type="colorScale" priority="1">
      <colorScale>
        <cfvo type="min"/>
        <cfvo type="percentile" val="50"/>
        <cfvo type="max"/>
        <color rgb="FFF8696B"/>
        <color rgb="FFFFEB84"/>
        <color rgb="FF63BE7B"/>
      </colorScale>
    </cfRule>
  </conditionalFormatting>
  <pageMargins left="0.7" right="0.7" top="0.75" bottom="0.75" header="0.3" footer="0.3"/>
  <pageSetup paperSize="9" scale="7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4:K45"/>
  <sheetViews>
    <sheetView zoomScaleNormal="100" workbookViewId="0">
      <selection activeCell="I12" sqref="I12"/>
    </sheetView>
  </sheetViews>
  <sheetFormatPr baseColWidth="10" defaultColWidth="11.5" defaultRowHeight="15" x14ac:dyDescent="0.2"/>
  <cols>
    <col min="1" max="1" width="5.5" customWidth="1"/>
    <col min="5" max="6" width="11.5" style="2"/>
    <col min="7" max="7" width="11.83203125" style="2" bestFit="1" customWidth="1"/>
  </cols>
  <sheetData>
    <row r="4" spans="2:11" s="3" customFormat="1" x14ac:dyDescent="0.2">
      <c r="E4" s="4"/>
      <c r="F4" s="4"/>
      <c r="G4" s="4"/>
      <c r="J4" s="157"/>
    </row>
    <row r="5" spans="2:11" s="3" customFormat="1" x14ac:dyDescent="0.2">
      <c r="E5" s="4"/>
      <c r="F5" s="4"/>
      <c r="G5" s="4"/>
      <c r="J5" s="157"/>
    </row>
    <row r="6" spans="2:11" s="3" customFormat="1" x14ac:dyDescent="0.2">
      <c r="B6" s="225" t="s">
        <v>48</v>
      </c>
      <c r="C6" s="225"/>
      <c r="D6" s="225"/>
      <c r="E6" s="225"/>
      <c r="F6" s="225"/>
      <c r="G6" s="225"/>
      <c r="J6" s="157"/>
    </row>
    <row r="7" spans="2:11" s="3" customFormat="1" x14ac:dyDescent="0.2">
      <c r="B7" s="232" t="s">
        <v>49</v>
      </c>
      <c r="C7" s="232"/>
      <c r="D7" s="232"/>
      <c r="E7" s="232"/>
      <c r="F7" s="232"/>
      <c r="G7" s="233"/>
      <c r="J7" s="157"/>
    </row>
    <row r="8" spans="2:11" ht="33" thickBot="1" x14ac:dyDescent="0.25">
      <c r="B8" s="218" t="s">
        <v>50</v>
      </c>
      <c r="C8" s="219"/>
      <c r="D8" s="220"/>
      <c r="E8" s="158" t="s">
        <v>54</v>
      </c>
      <c r="F8" s="160" t="s">
        <v>99</v>
      </c>
      <c r="G8" s="159" t="s">
        <v>100</v>
      </c>
      <c r="H8" s="132"/>
      <c r="I8" s="132"/>
      <c r="J8" s="169" t="s">
        <v>56</v>
      </c>
    </row>
    <row r="9" spans="2:11" x14ac:dyDescent="0.2">
      <c r="B9" s="226" t="s">
        <v>51</v>
      </c>
      <c r="C9" s="227"/>
      <c r="D9" s="227"/>
      <c r="E9" s="162">
        <v>0</v>
      </c>
      <c r="F9" s="164">
        <v>0</v>
      </c>
      <c r="G9" s="137">
        <f>E9+(E9*F9)</f>
        <v>0</v>
      </c>
    </row>
    <row r="10" spans="2:11" x14ac:dyDescent="0.2">
      <c r="B10" s="228" t="s">
        <v>52</v>
      </c>
      <c r="C10" s="229"/>
      <c r="D10" s="229"/>
      <c r="E10" s="161">
        <v>0</v>
      </c>
      <c r="F10" s="165">
        <v>0.28160000000000002</v>
      </c>
      <c r="G10" s="137">
        <f t="shared" ref="G10:G11" si="0">E10+(E10*F10)</f>
        <v>0</v>
      </c>
    </row>
    <row r="11" spans="2:11" ht="16" thickBot="1" x14ac:dyDescent="0.25">
      <c r="B11" s="230" t="s">
        <v>53</v>
      </c>
      <c r="C11" s="231"/>
      <c r="D11" s="231"/>
      <c r="E11" s="163">
        <v>0</v>
      </c>
      <c r="F11" s="166">
        <v>0.3649</v>
      </c>
      <c r="G11" s="137">
        <f t="shared" si="0"/>
        <v>0</v>
      </c>
      <c r="K11" s="156"/>
    </row>
    <row r="12" spans="2:11" ht="16" thickBot="1" x14ac:dyDescent="0.25">
      <c r="G12" s="133"/>
    </row>
    <row r="13" spans="2:11" ht="16" thickBot="1" x14ac:dyDescent="0.25">
      <c r="B13" s="221" t="s">
        <v>101</v>
      </c>
      <c r="C13" s="221"/>
      <c r="D13" s="221"/>
      <c r="E13" s="216" t="s">
        <v>47</v>
      </c>
      <c r="F13" s="217"/>
      <c r="G13" s="142">
        <v>400</v>
      </c>
    </row>
    <row r="14" spans="2:11" ht="16" thickBot="1" x14ac:dyDescent="0.25">
      <c r="B14" s="221"/>
      <c r="C14" s="221"/>
      <c r="D14" s="221"/>
      <c r="E14" s="136" t="s">
        <v>55</v>
      </c>
      <c r="F14" s="141">
        <v>0.20599999999999999</v>
      </c>
      <c r="G14" s="137">
        <f>G13*F14</f>
        <v>82.399999999999991</v>
      </c>
    </row>
    <row r="15" spans="2:11" x14ac:dyDescent="0.2">
      <c r="B15" s="222" t="s">
        <v>3</v>
      </c>
      <c r="C15" s="222"/>
      <c r="D15" s="222"/>
      <c r="E15" s="222"/>
      <c r="F15" s="223"/>
      <c r="G15" s="49">
        <f>G13+G14</f>
        <v>482.4</v>
      </c>
    </row>
    <row r="16" spans="2:11" x14ac:dyDescent="0.2">
      <c r="B16" s="131"/>
      <c r="C16" s="131"/>
      <c r="D16" s="131"/>
      <c r="E16" s="131"/>
      <c r="F16" s="131"/>
      <c r="G16" s="1"/>
    </row>
    <row r="17" spans="2:7" x14ac:dyDescent="0.2">
      <c r="B17" s="224" t="s">
        <v>46</v>
      </c>
      <c r="C17" s="224"/>
      <c r="D17" s="224"/>
      <c r="E17" s="224"/>
      <c r="F17" s="224"/>
      <c r="G17" s="135">
        <f>SUM(G9:G11)+G15</f>
        <v>482.4</v>
      </c>
    </row>
    <row r="18" spans="2:7" ht="16" thickBot="1" x14ac:dyDescent="0.25">
      <c r="B18" s="131"/>
      <c r="C18" s="131"/>
      <c r="D18" s="131"/>
      <c r="E18" s="131"/>
      <c r="F18" s="131"/>
      <c r="G18" s="134"/>
    </row>
    <row r="19" spans="2:7" x14ac:dyDescent="0.2">
      <c r="B19" s="213" t="s">
        <v>45</v>
      </c>
      <c r="C19" s="214"/>
      <c r="D19" s="214"/>
      <c r="E19" s="214"/>
      <c r="F19" s="214"/>
      <c r="G19" s="215"/>
    </row>
    <row r="20" spans="2:7" x14ac:dyDescent="0.2">
      <c r="B20" s="201" t="s">
        <v>33</v>
      </c>
      <c r="C20" s="202"/>
      <c r="D20" s="202"/>
      <c r="E20" s="202"/>
      <c r="F20" s="203"/>
      <c r="G20" s="143">
        <v>0</v>
      </c>
    </row>
    <row r="21" spans="2:7" x14ac:dyDescent="0.2">
      <c r="B21" s="204" t="s">
        <v>34</v>
      </c>
      <c r="C21" s="205"/>
      <c r="D21" s="205"/>
      <c r="E21" s="205"/>
      <c r="F21" s="206"/>
      <c r="G21" s="144">
        <v>5</v>
      </c>
    </row>
    <row r="22" spans="2:7" x14ac:dyDescent="0.2">
      <c r="B22" s="201" t="s">
        <v>35</v>
      </c>
      <c r="C22" s="202"/>
      <c r="D22" s="202"/>
      <c r="E22" s="202"/>
      <c r="F22" s="203"/>
      <c r="G22" s="143">
        <v>10</v>
      </c>
    </row>
    <row r="23" spans="2:7" x14ac:dyDescent="0.2">
      <c r="B23" s="204" t="s">
        <v>36</v>
      </c>
      <c r="C23" s="205"/>
      <c r="D23" s="205"/>
      <c r="E23" s="205"/>
      <c r="F23" s="206"/>
      <c r="G23" s="144">
        <v>20</v>
      </c>
    </row>
    <row r="24" spans="2:7" x14ac:dyDescent="0.2">
      <c r="B24" s="201" t="s">
        <v>37</v>
      </c>
      <c r="C24" s="202"/>
      <c r="D24" s="202"/>
      <c r="E24" s="202"/>
      <c r="F24" s="203"/>
      <c r="G24" s="143">
        <v>12</v>
      </c>
    </row>
    <row r="25" spans="2:7" x14ac:dyDescent="0.2">
      <c r="B25" s="204" t="s">
        <v>38</v>
      </c>
      <c r="C25" s="205"/>
      <c r="D25" s="205"/>
      <c r="E25" s="205"/>
      <c r="F25" s="206"/>
      <c r="G25" s="144">
        <v>0</v>
      </c>
    </row>
    <row r="26" spans="2:7" x14ac:dyDescent="0.2">
      <c r="B26" s="201" t="s">
        <v>39</v>
      </c>
      <c r="C26" s="202"/>
      <c r="D26" s="202"/>
      <c r="E26" s="202"/>
      <c r="F26" s="203"/>
      <c r="G26" s="143">
        <v>0</v>
      </c>
    </row>
    <row r="27" spans="2:7" x14ac:dyDescent="0.2">
      <c r="B27" s="204" t="s">
        <v>103</v>
      </c>
      <c r="C27" s="205"/>
      <c r="D27" s="205"/>
      <c r="E27" s="205"/>
      <c r="F27" s="206"/>
      <c r="G27" s="144">
        <v>0</v>
      </c>
    </row>
    <row r="28" spans="2:7" x14ac:dyDescent="0.2">
      <c r="B28" s="201" t="s">
        <v>40</v>
      </c>
      <c r="C28" s="202"/>
      <c r="D28" s="202"/>
      <c r="E28" s="202"/>
      <c r="F28" s="203"/>
      <c r="G28" s="143">
        <v>0</v>
      </c>
    </row>
    <row r="29" spans="2:7" x14ac:dyDescent="0.2">
      <c r="B29" s="204" t="s">
        <v>41</v>
      </c>
      <c r="C29" s="205"/>
      <c r="D29" s="205"/>
      <c r="E29" s="205"/>
      <c r="F29" s="206"/>
      <c r="G29" s="144">
        <v>0</v>
      </c>
    </row>
    <row r="30" spans="2:7" x14ac:dyDescent="0.2">
      <c r="B30" s="201" t="s">
        <v>102</v>
      </c>
      <c r="C30" s="202"/>
      <c r="D30" s="202"/>
      <c r="E30" s="202"/>
      <c r="F30" s="203"/>
      <c r="G30" s="143">
        <v>0</v>
      </c>
    </row>
    <row r="31" spans="2:7" x14ac:dyDescent="0.2">
      <c r="B31" s="204" t="s">
        <v>42</v>
      </c>
      <c r="C31" s="205"/>
      <c r="D31" s="205"/>
      <c r="E31" s="205"/>
      <c r="F31" s="206"/>
      <c r="G31" s="144">
        <v>0</v>
      </c>
    </row>
    <row r="32" spans="2:7" x14ac:dyDescent="0.2">
      <c r="B32" s="201" t="s">
        <v>43</v>
      </c>
      <c r="C32" s="202"/>
      <c r="D32" s="202"/>
      <c r="E32" s="202"/>
      <c r="F32" s="203"/>
      <c r="G32" s="143">
        <v>0</v>
      </c>
    </row>
    <row r="33" spans="2:7" x14ac:dyDescent="0.2">
      <c r="B33" s="204" t="s">
        <v>44</v>
      </c>
      <c r="C33" s="205"/>
      <c r="D33" s="205"/>
      <c r="E33" s="205"/>
      <c r="F33" s="206"/>
      <c r="G33" s="144">
        <v>0</v>
      </c>
    </row>
    <row r="34" spans="2:7" ht="16" thickBot="1" x14ac:dyDescent="0.25">
      <c r="B34" s="207" t="s">
        <v>32</v>
      </c>
      <c r="C34" s="208"/>
      <c r="D34" s="208"/>
      <c r="E34" s="208"/>
      <c r="F34" s="209"/>
      <c r="G34" s="145">
        <v>0</v>
      </c>
    </row>
    <row r="36" spans="2:7" s="3" customFormat="1" x14ac:dyDescent="0.2">
      <c r="B36" s="19" t="s">
        <v>31</v>
      </c>
      <c r="C36" s="19"/>
      <c r="D36" s="19"/>
      <c r="E36" s="20"/>
      <c r="F36" s="20"/>
      <c r="G36" s="20">
        <f>SUM(G20:G34)+G17</f>
        <v>529.4</v>
      </c>
    </row>
    <row r="37" spans="2:7" ht="16" thickBot="1" x14ac:dyDescent="0.25"/>
    <row r="38" spans="2:7" x14ac:dyDescent="0.2">
      <c r="B38" s="210" t="s">
        <v>30</v>
      </c>
      <c r="C38" s="211"/>
      <c r="D38" s="211"/>
      <c r="E38" s="212"/>
    </row>
    <row r="39" spans="2:7" x14ac:dyDescent="0.2">
      <c r="B39" s="199" t="s">
        <v>29</v>
      </c>
      <c r="C39" s="200"/>
      <c r="D39" s="200"/>
      <c r="E39" s="144">
        <v>0</v>
      </c>
    </row>
    <row r="40" spans="2:7" x14ac:dyDescent="0.2">
      <c r="B40" s="197" t="s">
        <v>28</v>
      </c>
      <c r="C40" s="198"/>
      <c r="D40" s="198"/>
      <c r="E40" s="143">
        <v>0</v>
      </c>
    </row>
    <row r="41" spans="2:7" x14ac:dyDescent="0.2">
      <c r="B41" s="199"/>
      <c r="C41" s="200"/>
      <c r="D41" s="200"/>
      <c r="E41" s="144">
        <v>0</v>
      </c>
    </row>
    <row r="42" spans="2:7" x14ac:dyDescent="0.2">
      <c r="B42" s="197"/>
      <c r="C42" s="198"/>
      <c r="D42" s="198"/>
      <c r="E42" s="143">
        <v>0</v>
      </c>
      <c r="G42" s="1"/>
    </row>
    <row r="43" spans="2:7" ht="16" thickBot="1" x14ac:dyDescent="0.25">
      <c r="B43" s="138" t="s">
        <v>27</v>
      </c>
      <c r="C43" s="139"/>
      <c r="D43" s="139"/>
      <c r="E43" s="140">
        <f>SUM(E39:E42)</f>
        <v>0</v>
      </c>
    </row>
    <row r="44" spans="2:7" ht="16" thickBot="1" x14ac:dyDescent="0.25"/>
    <row r="45" spans="2:7" ht="16" thickBot="1" x14ac:dyDescent="0.25">
      <c r="B45" s="21" t="s">
        <v>26</v>
      </c>
      <c r="C45" s="18"/>
      <c r="D45" s="18"/>
      <c r="E45" s="22"/>
      <c r="F45" s="22"/>
      <c r="G45" s="23">
        <f>+G36+E43</f>
        <v>529.4</v>
      </c>
    </row>
  </sheetData>
  <sheetProtection algorithmName="SHA-512" hashValue="h284J58cpmwckClaqEUpllzUbD3y2BSeYnaNsUSKbh27ucfLw43PQybTXtckJnsTLK/gLNhjxak6WdpIUmwnlQ==" saltValue="GqANytDyb4/RfZ8fo2VzFA==" spinCount="100000" sheet="1" objects="1" scenarios="1"/>
  <mergeCells count="31">
    <mergeCell ref="B6:G6"/>
    <mergeCell ref="B9:D9"/>
    <mergeCell ref="B10:D10"/>
    <mergeCell ref="B11:D11"/>
    <mergeCell ref="B7:G7"/>
    <mergeCell ref="B19:G19"/>
    <mergeCell ref="B20:F20"/>
    <mergeCell ref="B21:F21"/>
    <mergeCell ref="E13:F13"/>
    <mergeCell ref="B8:D8"/>
    <mergeCell ref="B13:D14"/>
    <mergeCell ref="B15:F15"/>
    <mergeCell ref="B17:F17"/>
    <mergeCell ref="B22:F22"/>
    <mergeCell ref="B23:F23"/>
    <mergeCell ref="B24:F24"/>
    <mergeCell ref="B25:F25"/>
    <mergeCell ref="B26:F26"/>
    <mergeCell ref="B27:F27"/>
    <mergeCell ref="B28:F28"/>
    <mergeCell ref="B29:F29"/>
    <mergeCell ref="B30:F30"/>
    <mergeCell ref="B31:F31"/>
    <mergeCell ref="B40:D40"/>
    <mergeCell ref="B41:D41"/>
    <mergeCell ref="B42:D42"/>
    <mergeCell ref="B32:F32"/>
    <mergeCell ref="B33:F33"/>
    <mergeCell ref="B34:F34"/>
    <mergeCell ref="B38:E38"/>
    <mergeCell ref="B39:D39"/>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4:M25"/>
  <sheetViews>
    <sheetView tabSelected="1" zoomScaleNormal="100" workbookViewId="0">
      <selection activeCell="L17" sqref="L17"/>
    </sheetView>
  </sheetViews>
  <sheetFormatPr baseColWidth="10" defaultColWidth="11.5" defaultRowHeight="15" x14ac:dyDescent="0.2"/>
  <cols>
    <col min="1" max="1" width="4.5" style="6" customWidth="1"/>
    <col min="2" max="4" width="11.5" style="6"/>
    <col min="5" max="5" width="4.6640625" style="7" customWidth="1"/>
    <col min="6" max="6" width="11.5" style="6" customWidth="1"/>
    <col min="7" max="7" width="24.1640625" style="6" customWidth="1"/>
    <col min="8" max="16384" width="11.5" style="6"/>
  </cols>
  <sheetData>
    <row r="4" spans="2:13" s="5" customFormat="1" x14ac:dyDescent="0.2">
      <c r="E4" s="7"/>
    </row>
    <row r="5" spans="2:13" s="5" customFormat="1" x14ac:dyDescent="0.2">
      <c r="E5" s="7"/>
    </row>
    <row r="6" spans="2:13" x14ac:dyDescent="0.2">
      <c r="B6" s="249" t="s">
        <v>57</v>
      </c>
      <c r="C6" s="249"/>
      <c r="D6" s="249"/>
      <c r="E6" s="249"/>
      <c r="F6" s="249"/>
      <c r="G6" s="249"/>
      <c r="H6" s="249"/>
      <c r="I6" s="249"/>
      <c r="J6" s="249"/>
      <c r="K6" s="249"/>
    </row>
    <row r="7" spans="2:13" ht="5" customHeight="1" x14ac:dyDescent="0.2">
      <c r="I7" s="8"/>
      <c r="J7" s="8"/>
      <c r="K7" s="8"/>
      <c r="L7" s="8"/>
    </row>
    <row r="8" spans="2:13" x14ac:dyDescent="0.2">
      <c r="B8" s="5" t="s">
        <v>58</v>
      </c>
      <c r="E8" s="7" t="s">
        <v>1</v>
      </c>
      <c r="F8" s="9" t="s">
        <v>61</v>
      </c>
      <c r="G8" s="9"/>
      <c r="H8" s="14">
        <f>'Variable cost'!G25</f>
        <v>470</v>
      </c>
      <c r="I8" s="221" t="s">
        <v>0</v>
      </c>
      <c r="J8" s="221">
        <v>100</v>
      </c>
      <c r="K8" s="245" t="s">
        <v>1</v>
      </c>
      <c r="L8" s="250">
        <f>+H8/H9</f>
        <v>0.30420711974110032</v>
      </c>
    </row>
    <row r="9" spans="2:13" x14ac:dyDescent="0.2">
      <c r="F9" s="6" t="s">
        <v>62</v>
      </c>
      <c r="H9" s="15">
        <f>'Variable cost'!G23</f>
        <v>1545</v>
      </c>
      <c r="I9" s="221"/>
      <c r="J9" s="221"/>
      <c r="K9" s="245"/>
      <c r="L9" s="250"/>
    </row>
    <row r="10" spans="2:13" x14ac:dyDescent="0.2">
      <c r="H10" s="8"/>
      <c r="I10" s="8"/>
      <c r="J10" s="8"/>
      <c r="K10" s="8"/>
      <c r="L10" s="8"/>
    </row>
    <row r="11" spans="2:13" x14ac:dyDescent="0.2">
      <c r="I11" s="8"/>
      <c r="J11" s="8"/>
      <c r="K11" s="8"/>
      <c r="L11" s="8"/>
    </row>
    <row r="12" spans="2:13" ht="15" customHeight="1" x14ac:dyDescent="0.2">
      <c r="B12" s="5" t="s">
        <v>59</v>
      </c>
      <c r="E12" s="7" t="s">
        <v>1</v>
      </c>
      <c r="F12" s="9" t="s">
        <v>63</v>
      </c>
      <c r="G12" s="9"/>
      <c r="H12" s="16">
        <f>'Fixed monthly costs'!G45</f>
        <v>529.4</v>
      </c>
      <c r="I12" s="242" t="s">
        <v>0</v>
      </c>
      <c r="J12" s="244">
        <v>1</v>
      </c>
      <c r="K12" s="245" t="s">
        <v>1</v>
      </c>
      <c r="L12" s="246">
        <f>H12/H13</f>
        <v>1740.2617021276594</v>
      </c>
    </row>
    <row r="13" spans="2:13" ht="15" customHeight="1" x14ac:dyDescent="0.2">
      <c r="F13" s="6" t="s">
        <v>104</v>
      </c>
      <c r="H13" s="13">
        <f>'Variable cost'!G26</f>
        <v>0.30420711974110032</v>
      </c>
      <c r="I13" s="243"/>
      <c r="J13" s="244"/>
      <c r="K13" s="245"/>
      <c r="L13" s="246"/>
    </row>
    <row r="14" spans="2:13" ht="16" thickBot="1" x14ac:dyDescent="0.25"/>
    <row r="15" spans="2:13" ht="16" thickBot="1" x14ac:dyDescent="0.25">
      <c r="F15" s="241" t="s">
        <v>64</v>
      </c>
      <c r="G15" s="241"/>
      <c r="H15" s="146">
        <v>5</v>
      </c>
      <c r="I15" s="237" t="s">
        <v>65</v>
      </c>
      <c r="J15" s="238"/>
      <c r="K15" s="238"/>
      <c r="L15" s="34">
        <f>L16/H15</f>
        <v>80.319770867430435</v>
      </c>
    </row>
    <row r="16" spans="2:13" x14ac:dyDescent="0.2">
      <c r="I16" s="239" t="s">
        <v>66</v>
      </c>
      <c r="J16" s="240"/>
      <c r="K16" s="240"/>
      <c r="L16" s="27">
        <f>(L12*12)/52</f>
        <v>401.5988543371522</v>
      </c>
      <c r="M16" s="17"/>
    </row>
    <row r="17" spans="2:12" ht="16" thickBot="1" x14ac:dyDescent="0.25">
      <c r="I17" s="247" t="s">
        <v>67</v>
      </c>
      <c r="J17" s="248"/>
      <c r="K17" s="248"/>
      <c r="L17" s="33">
        <f>L12</f>
        <v>1740.2617021276594</v>
      </c>
    </row>
    <row r="18" spans="2:12" ht="5" customHeight="1" thickBot="1" x14ac:dyDescent="0.25"/>
    <row r="19" spans="2:12" x14ac:dyDescent="0.2">
      <c r="B19" s="5" t="s">
        <v>60</v>
      </c>
      <c r="F19" s="234" t="s">
        <v>68</v>
      </c>
      <c r="G19" s="235"/>
      <c r="H19" s="236"/>
      <c r="I19" s="25"/>
      <c r="J19" s="24"/>
      <c r="K19" s="11"/>
    </row>
    <row r="20" spans="2:12" x14ac:dyDescent="0.2">
      <c r="F20" s="28" t="s">
        <v>69</v>
      </c>
      <c r="G20" s="29"/>
      <c r="H20" s="30">
        <f>L12</f>
        <v>1740.2617021276594</v>
      </c>
      <c r="I20" s="11"/>
      <c r="J20" s="11"/>
      <c r="K20" s="11"/>
    </row>
    <row r="21" spans="2:12" x14ac:dyDescent="0.2">
      <c r="F21" s="12" t="s">
        <v>70</v>
      </c>
      <c r="G21" s="11"/>
      <c r="H21" s="26">
        <f>H20*(1-L8)</f>
        <v>1210.8617021276596</v>
      </c>
      <c r="I21" s="11"/>
      <c r="J21" s="11"/>
      <c r="K21" s="11"/>
    </row>
    <row r="22" spans="2:12" x14ac:dyDescent="0.2">
      <c r="F22" s="28" t="s">
        <v>73</v>
      </c>
      <c r="G22" s="29"/>
      <c r="H22" s="30">
        <f>H20-H21</f>
        <v>529.39999999999986</v>
      </c>
      <c r="I22" s="11"/>
      <c r="J22" s="11"/>
      <c r="K22" s="11"/>
    </row>
    <row r="23" spans="2:12" x14ac:dyDescent="0.2">
      <c r="F23" s="10" t="s">
        <v>71</v>
      </c>
      <c r="G23" s="11"/>
      <c r="H23" s="27">
        <f>'Fixed monthly costs'!G45</f>
        <v>529.4</v>
      </c>
      <c r="I23" s="11"/>
      <c r="J23" s="11"/>
      <c r="K23" s="11"/>
    </row>
    <row r="24" spans="2:12" ht="16" thickBot="1" x14ac:dyDescent="0.25">
      <c r="F24" s="31" t="s">
        <v>72</v>
      </c>
      <c r="G24" s="32"/>
      <c r="H24" s="33">
        <f>H22-H23</f>
        <v>0</v>
      </c>
      <c r="I24" s="11"/>
      <c r="J24" s="11"/>
      <c r="K24" s="11"/>
    </row>
    <row r="25" spans="2:12" x14ac:dyDescent="0.2">
      <c r="F25" s="11"/>
      <c r="G25" s="11"/>
      <c r="H25" s="11"/>
      <c r="I25" s="11"/>
      <c r="J25" s="11"/>
      <c r="K25" s="11"/>
    </row>
  </sheetData>
  <sheetProtection algorithmName="SHA-512" hashValue="d9+TjipYQmoB3MvgIhk7m3rGUBEVxcVSA2TdOnwi+OFnzE7wQjZvsrXj3LLhMPUNL5Y05UN9QqFhePwdKFQxgQ==" saltValue="aglKmM5jW2N80ML4JO17AA==" spinCount="100000" sheet="1" objects="1" scenarios="1"/>
  <mergeCells count="14">
    <mergeCell ref="L12:L13"/>
    <mergeCell ref="I17:K17"/>
    <mergeCell ref="B6:K6"/>
    <mergeCell ref="I8:I9"/>
    <mergeCell ref="K8:K9"/>
    <mergeCell ref="L8:L9"/>
    <mergeCell ref="J8:J9"/>
    <mergeCell ref="F19:H19"/>
    <mergeCell ref="I15:K15"/>
    <mergeCell ref="I16:K16"/>
    <mergeCell ref="F15:G15"/>
    <mergeCell ref="I12:I13"/>
    <mergeCell ref="J12:J13"/>
    <mergeCell ref="K12:K13"/>
  </mergeCells>
  <pageMargins left="0.7" right="0.7" top="0.75" bottom="0.75" header="0.3" footer="0.3"/>
  <pageSetup scale="63"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M37"/>
  <sheetViews>
    <sheetView workbookViewId="0">
      <selection activeCell="E7" sqref="E7"/>
    </sheetView>
  </sheetViews>
  <sheetFormatPr baseColWidth="10" defaultColWidth="11.5" defaultRowHeight="15" x14ac:dyDescent="0.2"/>
  <cols>
    <col min="1" max="1" width="2.5" style="56" customWidth="1"/>
    <col min="2" max="2" width="28.33203125" style="56" customWidth="1"/>
    <col min="3" max="3" width="14.1640625" style="56" customWidth="1"/>
    <col min="4" max="4" width="16.1640625" style="85" customWidth="1"/>
    <col min="5" max="5" width="11.5" style="85" customWidth="1"/>
    <col min="6" max="6" width="11.83203125" style="56" customWidth="1"/>
    <col min="7" max="7" width="10.6640625" style="56" customWidth="1"/>
    <col min="8" max="8" width="11.33203125" style="56" bestFit="1" customWidth="1"/>
    <col min="9" max="9" width="12.1640625" style="56" bestFit="1" customWidth="1"/>
    <col min="10" max="10" width="10.6640625" style="56" hidden="1" customWidth="1"/>
    <col min="11" max="11" width="13.1640625" style="56" customWidth="1"/>
    <col min="12" max="253" width="11.5" style="56"/>
    <col min="254" max="254" width="2.5" style="56" customWidth="1"/>
    <col min="255" max="255" width="9.5" style="56" bestFit="1" customWidth="1"/>
    <col min="256" max="256" width="28.33203125" style="56" customWidth="1"/>
    <col min="257" max="260" width="11.5" style="56"/>
    <col min="261" max="261" width="12" style="56" bestFit="1" customWidth="1"/>
    <col min="262" max="262" width="16.1640625" style="56" customWidth="1"/>
    <col min="263" max="263" width="15.33203125" style="56" customWidth="1"/>
    <col min="264" max="264" width="16.5" style="56" customWidth="1"/>
    <col min="265" max="266" width="15.6640625" style="56" customWidth="1"/>
    <col min="267" max="267" width="13.1640625" style="56" customWidth="1"/>
    <col min="268" max="509" width="11.5" style="56"/>
    <col min="510" max="510" width="2.5" style="56" customWidth="1"/>
    <col min="511" max="511" width="9.5" style="56" bestFit="1" customWidth="1"/>
    <col min="512" max="512" width="28.33203125" style="56" customWidth="1"/>
    <col min="513" max="516" width="11.5" style="56"/>
    <col min="517" max="517" width="12" style="56" bestFit="1" customWidth="1"/>
    <col min="518" max="518" width="16.1640625" style="56" customWidth="1"/>
    <col min="519" max="519" width="15.33203125" style="56" customWidth="1"/>
    <col min="520" max="520" width="16.5" style="56" customWidth="1"/>
    <col min="521" max="522" width="15.6640625" style="56" customWidth="1"/>
    <col min="523" max="523" width="13.1640625" style="56" customWidth="1"/>
    <col min="524" max="765" width="11.5" style="56"/>
    <col min="766" max="766" width="2.5" style="56" customWidth="1"/>
    <col min="767" max="767" width="9.5" style="56" bestFit="1" customWidth="1"/>
    <col min="768" max="768" width="28.33203125" style="56" customWidth="1"/>
    <col min="769" max="772" width="11.5" style="56"/>
    <col min="773" max="773" width="12" style="56" bestFit="1" customWidth="1"/>
    <col min="774" max="774" width="16.1640625" style="56" customWidth="1"/>
    <col min="775" max="775" width="15.33203125" style="56" customWidth="1"/>
    <col min="776" max="776" width="16.5" style="56" customWidth="1"/>
    <col min="777" max="778" width="15.6640625" style="56" customWidth="1"/>
    <col min="779" max="779" width="13.1640625" style="56" customWidth="1"/>
    <col min="780" max="1021" width="11.5" style="56"/>
    <col min="1022" max="1022" width="2.5" style="56" customWidth="1"/>
    <col min="1023" max="1023" width="9.5" style="56" bestFit="1" customWidth="1"/>
    <col min="1024" max="1024" width="28.33203125" style="56" customWidth="1"/>
    <col min="1025" max="1028" width="11.5" style="56"/>
    <col min="1029" max="1029" width="12" style="56" bestFit="1" customWidth="1"/>
    <col min="1030" max="1030" width="16.1640625" style="56" customWidth="1"/>
    <col min="1031" max="1031" width="15.33203125" style="56" customWidth="1"/>
    <col min="1032" max="1032" width="16.5" style="56" customWidth="1"/>
    <col min="1033" max="1034" width="15.6640625" style="56" customWidth="1"/>
    <col min="1035" max="1035" width="13.1640625" style="56" customWidth="1"/>
    <col min="1036" max="1277" width="11.5" style="56"/>
    <col min="1278" max="1278" width="2.5" style="56" customWidth="1"/>
    <col min="1279" max="1279" width="9.5" style="56" bestFit="1" customWidth="1"/>
    <col min="1280" max="1280" width="28.33203125" style="56" customWidth="1"/>
    <col min="1281" max="1284" width="11.5" style="56"/>
    <col min="1285" max="1285" width="12" style="56" bestFit="1" customWidth="1"/>
    <col min="1286" max="1286" width="16.1640625" style="56" customWidth="1"/>
    <col min="1287" max="1287" width="15.33203125" style="56" customWidth="1"/>
    <col min="1288" max="1288" width="16.5" style="56" customWidth="1"/>
    <col min="1289" max="1290" width="15.6640625" style="56" customWidth="1"/>
    <col min="1291" max="1291" width="13.1640625" style="56" customWidth="1"/>
    <col min="1292" max="1533" width="11.5" style="56"/>
    <col min="1534" max="1534" width="2.5" style="56" customWidth="1"/>
    <col min="1535" max="1535" width="9.5" style="56" bestFit="1" customWidth="1"/>
    <col min="1536" max="1536" width="28.33203125" style="56" customWidth="1"/>
    <col min="1537" max="1540" width="11.5" style="56"/>
    <col min="1541" max="1541" width="12" style="56" bestFit="1" customWidth="1"/>
    <col min="1542" max="1542" width="16.1640625" style="56" customWidth="1"/>
    <col min="1543" max="1543" width="15.33203125" style="56" customWidth="1"/>
    <col min="1544" max="1544" width="16.5" style="56" customWidth="1"/>
    <col min="1545" max="1546" width="15.6640625" style="56" customWidth="1"/>
    <col min="1547" max="1547" width="13.1640625" style="56" customWidth="1"/>
    <col min="1548" max="1789" width="11.5" style="56"/>
    <col min="1790" max="1790" width="2.5" style="56" customWidth="1"/>
    <col min="1791" max="1791" width="9.5" style="56" bestFit="1" customWidth="1"/>
    <col min="1792" max="1792" width="28.33203125" style="56" customWidth="1"/>
    <col min="1793" max="1796" width="11.5" style="56"/>
    <col min="1797" max="1797" width="12" style="56" bestFit="1" customWidth="1"/>
    <col min="1798" max="1798" width="16.1640625" style="56" customWidth="1"/>
    <col min="1799" max="1799" width="15.33203125" style="56" customWidth="1"/>
    <col min="1800" max="1800" width="16.5" style="56" customWidth="1"/>
    <col min="1801" max="1802" width="15.6640625" style="56" customWidth="1"/>
    <col min="1803" max="1803" width="13.1640625" style="56" customWidth="1"/>
    <col min="1804" max="2045" width="11.5" style="56"/>
    <col min="2046" max="2046" width="2.5" style="56" customWidth="1"/>
    <col min="2047" max="2047" width="9.5" style="56" bestFit="1" customWidth="1"/>
    <col min="2048" max="2048" width="28.33203125" style="56" customWidth="1"/>
    <col min="2049" max="2052" width="11.5" style="56"/>
    <col min="2053" max="2053" width="12" style="56" bestFit="1" customWidth="1"/>
    <col min="2054" max="2054" width="16.1640625" style="56" customWidth="1"/>
    <col min="2055" max="2055" width="15.33203125" style="56" customWidth="1"/>
    <col min="2056" max="2056" width="16.5" style="56" customWidth="1"/>
    <col min="2057" max="2058" width="15.6640625" style="56" customWidth="1"/>
    <col min="2059" max="2059" width="13.1640625" style="56" customWidth="1"/>
    <col min="2060" max="2301" width="11.5" style="56"/>
    <col min="2302" max="2302" width="2.5" style="56" customWidth="1"/>
    <col min="2303" max="2303" width="9.5" style="56" bestFit="1" customWidth="1"/>
    <col min="2304" max="2304" width="28.33203125" style="56" customWidth="1"/>
    <col min="2305" max="2308" width="11.5" style="56"/>
    <col min="2309" max="2309" width="12" style="56" bestFit="1" customWidth="1"/>
    <col min="2310" max="2310" width="16.1640625" style="56" customWidth="1"/>
    <col min="2311" max="2311" width="15.33203125" style="56" customWidth="1"/>
    <col min="2312" max="2312" width="16.5" style="56" customWidth="1"/>
    <col min="2313" max="2314" width="15.6640625" style="56" customWidth="1"/>
    <col min="2315" max="2315" width="13.1640625" style="56" customWidth="1"/>
    <col min="2316" max="2557" width="11.5" style="56"/>
    <col min="2558" max="2558" width="2.5" style="56" customWidth="1"/>
    <col min="2559" max="2559" width="9.5" style="56" bestFit="1" customWidth="1"/>
    <col min="2560" max="2560" width="28.33203125" style="56" customWidth="1"/>
    <col min="2561" max="2564" width="11.5" style="56"/>
    <col min="2565" max="2565" width="12" style="56" bestFit="1" customWidth="1"/>
    <col min="2566" max="2566" width="16.1640625" style="56" customWidth="1"/>
    <col min="2567" max="2567" width="15.33203125" style="56" customWidth="1"/>
    <col min="2568" max="2568" width="16.5" style="56" customWidth="1"/>
    <col min="2569" max="2570" width="15.6640625" style="56" customWidth="1"/>
    <col min="2571" max="2571" width="13.1640625" style="56" customWidth="1"/>
    <col min="2572" max="2813" width="11.5" style="56"/>
    <col min="2814" max="2814" width="2.5" style="56" customWidth="1"/>
    <col min="2815" max="2815" width="9.5" style="56" bestFit="1" customWidth="1"/>
    <col min="2816" max="2816" width="28.33203125" style="56" customWidth="1"/>
    <col min="2817" max="2820" width="11.5" style="56"/>
    <col min="2821" max="2821" width="12" style="56" bestFit="1" customWidth="1"/>
    <col min="2822" max="2822" width="16.1640625" style="56" customWidth="1"/>
    <col min="2823" max="2823" width="15.33203125" style="56" customWidth="1"/>
    <col min="2824" max="2824" width="16.5" style="56" customWidth="1"/>
    <col min="2825" max="2826" width="15.6640625" style="56" customWidth="1"/>
    <col min="2827" max="2827" width="13.1640625" style="56" customWidth="1"/>
    <col min="2828" max="3069" width="11.5" style="56"/>
    <col min="3070" max="3070" width="2.5" style="56" customWidth="1"/>
    <col min="3071" max="3071" width="9.5" style="56" bestFit="1" customWidth="1"/>
    <col min="3072" max="3072" width="28.33203125" style="56" customWidth="1"/>
    <col min="3073" max="3076" width="11.5" style="56"/>
    <col min="3077" max="3077" width="12" style="56" bestFit="1" customWidth="1"/>
    <col min="3078" max="3078" width="16.1640625" style="56" customWidth="1"/>
    <col min="3079" max="3079" width="15.33203125" style="56" customWidth="1"/>
    <col min="3080" max="3080" width="16.5" style="56" customWidth="1"/>
    <col min="3081" max="3082" width="15.6640625" style="56" customWidth="1"/>
    <col min="3083" max="3083" width="13.1640625" style="56" customWidth="1"/>
    <col min="3084" max="3325" width="11.5" style="56"/>
    <col min="3326" max="3326" width="2.5" style="56" customWidth="1"/>
    <col min="3327" max="3327" width="9.5" style="56" bestFit="1" customWidth="1"/>
    <col min="3328" max="3328" width="28.33203125" style="56" customWidth="1"/>
    <col min="3329" max="3332" width="11.5" style="56"/>
    <col min="3333" max="3333" width="12" style="56" bestFit="1" customWidth="1"/>
    <col min="3334" max="3334" width="16.1640625" style="56" customWidth="1"/>
    <col min="3335" max="3335" width="15.33203125" style="56" customWidth="1"/>
    <col min="3336" max="3336" width="16.5" style="56" customWidth="1"/>
    <col min="3337" max="3338" width="15.6640625" style="56" customWidth="1"/>
    <col min="3339" max="3339" width="13.1640625" style="56" customWidth="1"/>
    <col min="3340" max="3581" width="11.5" style="56"/>
    <col min="3582" max="3582" width="2.5" style="56" customWidth="1"/>
    <col min="3583" max="3583" width="9.5" style="56" bestFit="1" customWidth="1"/>
    <col min="3584" max="3584" width="28.33203125" style="56" customWidth="1"/>
    <col min="3585" max="3588" width="11.5" style="56"/>
    <col min="3589" max="3589" width="12" style="56" bestFit="1" customWidth="1"/>
    <col min="3590" max="3590" width="16.1640625" style="56" customWidth="1"/>
    <col min="3591" max="3591" width="15.33203125" style="56" customWidth="1"/>
    <col min="3592" max="3592" width="16.5" style="56" customWidth="1"/>
    <col min="3593" max="3594" width="15.6640625" style="56" customWidth="1"/>
    <col min="3595" max="3595" width="13.1640625" style="56" customWidth="1"/>
    <col min="3596" max="3837" width="11.5" style="56"/>
    <col min="3838" max="3838" width="2.5" style="56" customWidth="1"/>
    <col min="3839" max="3839" width="9.5" style="56" bestFit="1" customWidth="1"/>
    <col min="3840" max="3840" width="28.33203125" style="56" customWidth="1"/>
    <col min="3841" max="3844" width="11.5" style="56"/>
    <col min="3845" max="3845" width="12" style="56" bestFit="1" customWidth="1"/>
    <col min="3846" max="3846" width="16.1640625" style="56" customWidth="1"/>
    <col min="3847" max="3847" width="15.33203125" style="56" customWidth="1"/>
    <col min="3848" max="3848" width="16.5" style="56" customWidth="1"/>
    <col min="3849" max="3850" width="15.6640625" style="56" customWidth="1"/>
    <col min="3851" max="3851" width="13.1640625" style="56" customWidth="1"/>
    <col min="3852" max="4093" width="11.5" style="56"/>
    <col min="4094" max="4094" width="2.5" style="56" customWidth="1"/>
    <col min="4095" max="4095" width="9.5" style="56" bestFit="1" customWidth="1"/>
    <col min="4096" max="4096" width="28.33203125" style="56" customWidth="1"/>
    <col min="4097" max="4100" width="11.5" style="56"/>
    <col min="4101" max="4101" width="12" style="56" bestFit="1" customWidth="1"/>
    <col min="4102" max="4102" width="16.1640625" style="56" customWidth="1"/>
    <col min="4103" max="4103" width="15.33203125" style="56" customWidth="1"/>
    <col min="4104" max="4104" width="16.5" style="56" customWidth="1"/>
    <col min="4105" max="4106" width="15.6640625" style="56" customWidth="1"/>
    <col min="4107" max="4107" width="13.1640625" style="56" customWidth="1"/>
    <col min="4108" max="4349" width="11.5" style="56"/>
    <col min="4350" max="4350" width="2.5" style="56" customWidth="1"/>
    <col min="4351" max="4351" width="9.5" style="56" bestFit="1" customWidth="1"/>
    <col min="4352" max="4352" width="28.33203125" style="56" customWidth="1"/>
    <col min="4353" max="4356" width="11.5" style="56"/>
    <col min="4357" max="4357" width="12" style="56" bestFit="1" customWidth="1"/>
    <col min="4358" max="4358" width="16.1640625" style="56" customWidth="1"/>
    <col min="4359" max="4359" width="15.33203125" style="56" customWidth="1"/>
    <col min="4360" max="4360" width="16.5" style="56" customWidth="1"/>
    <col min="4361" max="4362" width="15.6640625" style="56" customWidth="1"/>
    <col min="4363" max="4363" width="13.1640625" style="56" customWidth="1"/>
    <col min="4364" max="4605" width="11.5" style="56"/>
    <col min="4606" max="4606" width="2.5" style="56" customWidth="1"/>
    <col min="4607" max="4607" width="9.5" style="56" bestFit="1" customWidth="1"/>
    <col min="4608" max="4608" width="28.33203125" style="56" customWidth="1"/>
    <col min="4609" max="4612" width="11.5" style="56"/>
    <col min="4613" max="4613" width="12" style="56" bestFit="1" customWidth="1"/>
    <col min="4614" max="4614" width="16.1640625" style="56" customWidth="1"/>
    <col min="4615" max="4615" width="15.33203125" style="56" customWidth="1"/>
    <col min="4616" max="4616" width="16.5" style="56" customWidth="1"/>
    <col min="4617" max="4618" width="15.6640625" style="56" customWidth="1"/>
    <col min="4619" max="4619" width="13.1640625" style="56" customWidth="1"/>
    <col min="4620" max="4861" width="11.5" style="56"/>
    <col min="4862" max="4862" width="2.5" style="56" customWidth="1"/>
    <col min="4863" max="4863" width="9.5" style="56" bestFit="1" customWidth="1"/>
    <col min="4864" max="4864" width="28.33203125" style="56" customWidth="1"/>
    <col min="4865" max="4868" width="11.5" style="56"/>
    <col min="4869" max="4869" width="12" style="56" bestFit="1" customWidth="1"/>
    <col min="4870" max="4870" width="16.1640625" style="56" customWidth="1"/>
    <col min="4871" max="4871" width="15.33203125" style="56" customWidth="1"/>
    <col min="4872" max="4872" width="16.5" style="56" customWidth="1"/>
    <col min="4873" max="4874" width="15.6640625" style="56" customWidth="1"/>
    <col min="4875" max="4875" width="13.1640625" style="56" customWidth="1"/>
    <col min="4876" max="5117" width="11.5" style="56"/>
    <col min="5118" max="5118" width="2.5" style="56" customWidth="1"/>
    <col min="5119" max="5119" width="9.5" style="56" bestFit="1" customWidth="1"/>
    <col min="5120" max="5120" width="28.33203125" style="56" customWidth="1"/>
    <col min="5121" max="5124" width="11.5" style="56"/>
    <col min="5125" max="5125" width="12" style="56" bestFit="1" customWidth="1"/>
    <col min="5126" max="5126" width="16.1640625" style="56" customWidth="1"/>
    <col min="5127" max="5127" width="15.33203125" style="56" customWidth="1"/>
    <col min="5128" max="5128" width="16.5" style="56" customWidth="1"/>
    <col min="5129" max="5130" width="15.6640625" style="56" customWidth="1"/>
    <col min="5131" max="5131" width="13.1640625" style="56" customWidth="1"/>
    <col min="5132" max="5373" width="11.5" style="56"/>
    <col min="5374" max="5374" width="2.5" style="56" customWidth="1"/>
    <col min="5375" max="5375" width="9.5" style="56" bestFit="1" customWidth="1"/>
    <col min="5376" max="5376" width="28.33203125" style="56" customWidth="1"/>
    <col min="5377" max="5380" width="11.5" style="56"/>
    <col min="5381" max="5381" width="12" style="56" bestFit="1" customWidth="1"/>
    <col min="5382" max="5382" width="16.1640625" style="56" customWidth="1"/>
    <col min="5383" max="5383" width="15.33203125" style="56" customWidth="1"/>
    <col min="5384" max="5384" width="16.5" style="56" customWidth="1"/>
    <col min="5385" max="5386" width="15.6640625" style="56" customWidth="1"/>
    <col min="5387" max="5387" width="13.1640625" style="56" customWidth="1"/>
    <col min="5388" max="5629" width="11.5" style="56"/>
    <col min="5630" max="5630" width="2.5" style="56" customWidth="1"/>
    <col min="5631" max="5631" width="9.5" style="56" bestFit="1" customWidth="1"/>
    <col min="5632" max="5632" width="28.33203125" style="56" customWidth="1"/>
    <col min="5633" max="5636" width="11.5" style="56"/>
    <col min="5637" max="5637" width="12" style="56" bestFit="1" customWidth="1"/>
    <col min="5638" max="5638" width="16.1640625" style="56" customWidth="1"/>
    <col min="5639" max="5639" width="15.33203125" style="56" customWidth="1"/>
    <col min="5640" max="5640" width="16.5" style="56" customWidth="1"/>
    <col min="5641" max="5642" width="15.6640625" style="56" customWidth="1"/>
    <col min="5643" max="5643" width="13.1640625" style="56" customWidth="1"/>
    <col min="5644" max="5885" width="11.5" style="56"/>
    <col min="5886" max="5886" width="2.5" style="56" customWidth="1"/>
    <col min="5887" max="5887" width="9.5" style="56" bestFit="1" customWidth="1"/>
    <col min="5888" max="5888" width="28.33203125" style="56" customWidth="1"/>
    <col min="5889" max="5892" width="11.5" style="56"/>
    <col min="5893" max="5893" width="12" style="56" bestFit="1" customWidth="1"/>
    <col min="5894" max="5894" width="16.1640625" style="56" customWidth="1"/>
    <col min="5895" max="5895" width="15.33203125" style="56" customWidth="1"/>
    <col min="5896" max="5896" width="16.5" style="56" customWidth="1"/>
    <col min="5897" max="5898" width="15.6640625" style="56" customWidth="1"/>
    <col min="5899" max="5899" width="13.1640625" style="56" customWidth="1"/>
    <col min="5900" max="6141" width="11.5" style="56"/>
    <col min="6142" max="6142" width="2.5" style="56" customWidth="1"/>
    <col min="6143" max="6143" width="9.5" style="56" bestFit="1" customWidth="1"/>
    <col min="6144" max="6144" width="28.33203125" style="56" customWidth="1"/>
    <col min="6145" max="6148" width="11.5" style="56"/>
    <col min="6149" max="6149" width="12" style="56" bestFit="1" customWidth="1"/>
    <col min="6150" max="6150" width="16.1640625" style="56" customWidth="1"/>
    <col min="6151" max="6151" width="15.33203125" style="56" customWidth="1"/>
    <col min="6152" max="6152" width="16.5" style="56" customWidth="1"/>
    <col min="6153" max="6154" width="15.6640625" style="56" customWidth="1"/>
    <col min="6155" max="6155" width="13.1640625" style="56" customWidth="1"/>
    <col min="6156" max="6397" width="11.5" style="56"/>
    <col min="6398" max="6398" width="2.5" style="56" customWidth="1"/>
    <col min="6399" max="6399" width="9.5" style="56" bestFit="1" customWidth="1"/>
    <col min="6400" max="6400" width="28.33203125" style="56" customWidth="1"/>
    <col min="6401" max="6404" width="11.5" style="56"/>
    <col min="6405" max="6405" width="12" style="56" bestFit="1" customWidth="1"/>
    <col min="6406" max="6406" width="16.1640625" style="56" customWidth="1"/>
    <col min="6407" max="6407" width="15.33203125" style="56" customWidth="1"/>
    <col min="6408" max="6408" width="16.5" style="56" customWidth="1"/>
    <col min="6409" max="6410" width="15.6640625" style="56" customWidth="1"/>
    <col min="6411" max="6411" width="13.1640625" style="56" customWidth="1"/>
    <col min="6412" max="6653" width="11.5" style="56"/>
    <col min="6654" max="6654" width="2.5" style="56" customWidth="1"/>
    <col min="6655" max="6655" width="9.5" style="56" bestFit="1" customWidth="1"/>
    <col min="6656" max="6656" width="28.33203125" style="56" customWidth="1"/>
    <col min="6657" max="6660" width="11.5" style="56"/>
    <col min="6661" max="6661" width="12" style="56" bestFit="1" customWidth="1"/>
    <col min="6662" max="6662" width="16.1640625" style="56" customWidth="1"/>
    <col min="6663" max="6663" width="15.33203125" style="56" customWidth="1"/>
    <col min="6664" max="6664" width="16.5" style="56" customWidth="1"/>
    <col min="6665" max="6666" width="15.6640625" style="56" customWidth="1"/>
    <col min="6667" max="6667" width="13.1640625" style="56" customWidth="1"/>
    <col min="6668" max="6909" width="11.5" style="56"/>
    <col min="6910" max="6910" width="2.5" style="56" customWidth="1"/>
    <col min="6911" max="6911" width="9.5" style="56" bestFit="1" customWidth="1"/>
    <col min="6912" max="6912" width="28.33203125" style="56" customWidth="1"/>
    <col min="6913" max="6916" width="11.5" style="56"/>
    <col min="6917" max="6917" width="12" style="56" bestFit="1" customWidth="1"/>
    <col min="6918" max="6918" width="16.1640625" style="56" customWidth="1"/>
    <col min="6919" max="6919" width="15.33203125" style="56" customWidth="1"/>
    <col min="6920" max="6920" width="16.5" style="56" customWidth="1"/>
    <col min="6921" max="6922" width="15.6640625" style="56" customWidth="1"/>
    <col min="6923" max="6923" width="13.1640625" style="56" customWidth="1"/>
    <col min="6924" max="7165" width="11.5" style="56"/>
    <col min="7166" max="7166" width="2.5" style="56" customWidth="1"/>
    <col min="7167" max="7167" width="9.5" style="56" bestFit="1" customWidth="1"/>
    <col min="7168" max="7168" width="28.33203125" style="56" customWidth="1"/>
    <col min="7169" max="7172" width="11.5" style="56"/>
    <col min="7173" max="7173" width="12" style="56" bestFit="1" customWidth="1"/>
    <col min="7174" max="7174" width="16.1640625" style="56" customWidth="1"/>
    <col min="7175" max="7175" width="15.33203125" style="56" customWidth="1"/>
    <col min="7176" max="7176" width="16.5" style="56" customWidth="1"/>
    <col min="7177" max="7178" width="15.6640625" style="56" customWidth="1"/>
    <col min="7179" max="7179" width="13.1640625" style="56" customWidth="1"/>
    <col min="7180" max="7421" width="11.5" style="56"/>
    <col min="7422" max="7422" width="2.5" style="56" customWidth="1"/>
    <col min="7423" max="7423" width="9.5" style="56" bestFit="1" customWidth="1"/>
    <col min="7424" max="7424" width="28.33203125" style="56" customWidth="1"/>
    <col min="7425" max="7428" width="11.5" style="56"/>
    <col min="7429" max="7429" width="12" style="56" bestFit="1" customWidth="1"/>
    <col min="7430" max="7430" width="16.1640625" style="56" customWidth="1"/>
    <col min="7431" max="7431" width="15.33203125" style="56" customWidth="1"/>
    <col min="7432" max="7432" width="16.5" style="56" customWidth="1"/>
    <col min="7433" max="7434" width="15.6640625" style="56" customWidth="1"/>
    <col min="7435" max="7435" width="13.1640625" style="56" customWidth="1"/>
    <col min="7436" max="7677" width="11.5" style="56"/>
    <col min="7678" max="7678" width="2.5" style="56" customWidth="1"/>
    <col min="7679" max="7679" width="9.5" style="56" bestFit="1" customWidth="1"/>
    <col min="7680" max="7680" width="28.33203125" style="56" customWidth="1"/>
    <col min="7681" max="7684" width="11.5" style="56"/>
    <col min="7685" max="7685" width="12" style="56" bestFit="1" customWidth="1"/>
    <col min="7686" max="7686" width="16.1640625" style="56" customWidth="1"/>
    <col min="7687" max="7687" width="15.33203125" style="56" customWidth="1"/>
    <col min="7688" max="7688" width="16.5" style="56" customWidth="1"/>
    <col min="7689" max="7690" width="15.6640625" style="56" customWidth="1"/>
    <col min="7691" max="7691" width="13.1640625" style="56" customWidth="1"/>
    <col min="7692" max="7933" width="11.5" style="56"/>
    <col min="7934" max="7934" width="2.5" style="56" customWidth="1"/>
    <col min="7935" max="7935" width="9.5" style="56" bestFit="1" customWidth="1"/>
    <col min="7936" max="7936" width="28.33203125" style="56" customWidth="1"/>
    <col min="7937" max="7940" width="11.5" style="56"/>
    <col min="7941" max="7941" width="12" style="56" bestFit="1" customWidth="1"/>
    <col min="7942" max="7942" width="16.1640625" style="56" customWidth="1"/>
    <col min="7943" max="7943" width="15.33203125" style="56" customWidth="1"/>
    <col min="7944" max="7944" width="16.5" style="56" customWidth="1"/>
    <col min="7945" max="7946" width="15.6640625" style="56" customWidth="1"/>
    <col min="7947" max="7947" width="13.1640625" style="56" customWidth="1"/>
    <col min="7948" max="8189" width="11.5" style="56"/>
    <col min="8190" max="8190" width="2.5" style="56" customWidth="1"/>
    <col min="8191" max="8191" width="9.5" style="56" bestFit="1" customWidth="1"/>
    <col min="8192" max="8192" width="28.33203125" style="56" customWidth="1"/>
    <col min="8193" max="8196" width="11.5" style="56"/>
    <col min="8197" max="8197" width="12" style="56" bestFit="1" customWidth="1"/>
    <col min="8198" max="8198" width="16.1640625" style="56" customWidth="1"/>
    <col min="8199" max="8199" width="15.33203125" style="56" customWidth="1"/>
    <col min="8200" max="8200" width="16.5" style="56" customWidth="1"/>
    <col min="8201" max="8202" width="15.6640625" style="56" customWidth="1"/>
    <col min="8203" max="8203" width="13.1640625" style="56" customWidth="1"/>
    <col min="8204" max="8445" width="11.5" style="56"/>
    <col min="8446" max="8446" width="2.5" style="56" customWidth="1"/>
    <col min="8447" max="8447" width="9.5" style="56" bestFit="1" customWidth="1"/>
    <col min="8448" max="8448" width="28.33203125" style="56" customWidth="1"/>
    <col min="8449" max="8452" width="11.5" style="56"/>
    <col min="8453" max="8453" width="12" style="56" bestFit="1" customWidth="1"/>
    <col min="8454" max="8454" width="16.1640625" style="56" customWidth="1"/>
    <col min="8455" max="8455" width="15.33203125" style="56" customWidth="1"/>
    <col min="8456" max="8456" width="16.5" style="56" customWidth="1"/>
    <col min="8457" max="8458" width="15.6640625" style="56" customWidth="1"/>
    <col min="8459" max="8459" width="13.1640625" style="56" customWidth="1"/>
    <col min="8460" max="8701" width="11.5" style="56"/>
    <col min="8702" max="8702" width="2.5" style="56" customWidth="1"/>
    <col min="8703" max="8703" width="9.5" style="56" bestFit="1" customWidth="1"/>
    <col min="8704" max="8704" width="28.33203125" style="56" customWidth="1"/>
    <col min="8705" max="8708" width="11.5" style="56"/>
    <col min="8709" max="8709" width="12" style="56" bestFit="1" customWidth="1"/>
    <col min="8710" max="8710" width="16.1640625" style="56" customWidth="1"/>
    <col min="8711" max="8711" width="15.33203125" style="56" customWidth="1"/>
    <col min="8712" max="8712" width="16.5" style="56" customWidth="1"/>
    <col min="8713" max="8714" width="15.6640625" style="56" customWidth="1"/>
    <col min="8715" max="8715" width="13.1640625" style="56" customWidth="1"/>
    <col min="8716" max="8957" width="11.5" style="56"/>
    <col min="8958" max="8958" width="2.5" style="56" customWidth="1"/>
    <col min="8959" max="8959" width="9.5" style="56" bestFit="1" customWidth="1"/>
    <col min="8960" max="8960" width="28.33203125" style="56" customWidth="1"/>
    <col min="8961" max="8964" width="11.5" style="56"/>
    <col min="8965" max="8965" width="12" style="56" bestFit="1" customWidth="1"/>
    <col min="8966" max="8966" width="16.1640625" style="56" customWidth="1"/>
    <col min="8967" max="8967" width="15.33203125" style="56" customWidth="1"/>
    <col min="8968" max="8968" width="16.5" style="56" customWidth="1"/>
    <col min="8969" max="8970" width="15.6640625" style="56" customWidth="1"/>
    <col min="8971" max="8971" width="13.1640625" style="56" customWidth="1"/>
    <col min="8972" max="9213" width="11.5" style="56"/>
    <col min="9214" max="9214" width="2.5" style="56" customWidth="1"/>
    <col min="9215" max="9215" width="9.5" style="56" bestFit="1" customWidth="1"/>
    <col min="9216" max="9216" width="28.33203125" style="56" customWidth="1"/>
    <col min="9217" max="9220" width="11.5" style="56"/>
    <col min="9221" max="9221" width="12" style="56" bestFit="1" customWidth="1"/>
    <col min="9222" max="9222" width="16.1640625" style="56" customWidth="1"/>
    <col min="9223" max="9223" width="15.33203125" style="56" customWidth="1"/>
    <col min="9224" max="9224" width="16.5" style="56" customWidth="1"/>
    <col min="9225" max="9226" width="15.6640625" style="56" customWidth="1"/>
    <col min="9227" max="9227" width="13.1640625" style="56" customWidth="1"/>
    <col min="9228" max="9469" width="11.5" style="56"/>
    <col min="9470" max="9470" width="2.5" style="56" customWidth="1"/>
    <col min="9471" max="9471" width="9.5" style="56" bestFit="1" customWidth="1"/>
    <col min="9472" max="9472" width="28.33203125" style="56" customWidth="1"/>
    <col min="9473" max="9476" width="11.5" style="56"/>
    <col min="9477" max="9477" width="12" style="56" bestFit="1" customWidth="1"/>
    <col min="9478" max="9478" width="16.1640625" style="56" customWidth="1"/>
    <col min="9479" max="9479" width="15.33203125" style="56" customWidth="1"/>
    <col min="9480" max="9480" width="16.5" style="56" customWidth="1"/>
    <col min="9481" max="9482" width="15.6640625" style="56" customWidth="1"/>
    <col min="9483" max="9483" width="13.1640625" style="56" customWidth="1"/>
    <col min="9484" max="9725" width="11.5" style="56"/>
    <col min="9726" max="9726" width="2.5" style="56" customWidth="1"/>
    <col min="9727" max="9727" width="9.5" style="56" bestFit="1" customWidth="1"/>
    <col min="9728" max="9728" width="28.33203125" style="56" customWidth="1"/>
    <col min="9729" max="9732" width="11.5" style="56"/>
    <col min="9733" max="9733" width="12" style="56" bestFit="1" customWidth="1"/>
    <col min="9734" max="9734" width="16.1640625" style="56" customWidth="1"/>
    <col min="9735" max="9735" width="15.33203125" style="56" customWidth="1"/>
    <col min="9736" max="9736" width="16.5" style="56" customWidth="1"/>
    <col min="9737" max="9738" width="15.6640625" style="56" customWidth="1"/>
    <col min="9739" max="9739" width="13.1640625" style="56" customWidth="1"/>
    <col min="9740" max="9981" width="11.5" style="56"/>
    <col min="9982" max="9982" width="2.5" style="56" customWidth="1"/>
    <col min="9983" max="9983" width="9.5" style="56" bestFit="1" customWidth="1"/>
    <col min="9984" max="9984" width="28.33203125" style="56" customWidth="1"/>
    <col min="9985" max="9988" width="11.5" style="56"/>
    <col min="9989" max="9989" width="12" style="56" bestFit="1" customWidth="1"/>
    <col min="9990" max="9990" width="16.1640625" style="56" customWidth="1"/>
    <col min="9991" max="9991" width="15.33203125" style="56" customWidth="1"/>
    <col min="9992" max="9992" width="16.5" style="56" customWidth="1"/>
    <col min="9993" max="9994" width="15.6640625" style="56" customWidth="1"/>
    <col min="9995" max="9995" width="13.1640625" style="56" customWidth="1"/>
    <col min="9996" max="10237" width="11.5" style="56"/>
    <col min="10238" max="10238" width="2.5" style="56" customWidth="1"/>
    <col min="10239" max="10239" width="9.5" style="56" bestFit="1" customWidth="1"/>
    <col min="10240" max="10240" width="28.33203125" style="56" customWidth="1"/>
    <col min="10241" max="10244" width="11.5" style="56"/>
    <col min="10245" max="10245" width="12" style="56" bestFit="1" customWidth="1"/>
    <col min="10246" max="10246" width="16.1640625" style="56" customWidth="1"/>
    <col min="10247" max="10247" width="15.33203125" style="56" customWidth="1"/>
    <col min="10248" max="10248" width="16.5" style="56" customWidth="1"/>
    <col min="10249" max="10250" width="15.6640625" style="56" customWidth="1"/>
    <col min="10251" max="10251" width="13.1640625" style="56" customWidth="1"/>
    <col min="10252" max="10493" width="11.5" style="56"/>
    <col min="10494" max="10494" width="2.5" style="56" customWidth="1"/>
    <col min="10495" max="10495" width="9.5" style="56" bestFit="1" customWidth="1"/>
    <col min="10496" max="10496" width="28.33203125" style="56" customWidth="1"/>
    <col min="10497" max="10500" width="11.5" style="56"/>
    <col min="10501" max="10501" width="12" style="56" bestFit="1" customWidth="1"/>
    <col min="10502" max="10502" width="16.1640625" style="56" customWidth="1"/>
    <col min="10503" max="10503" width="15.33203125" style="56" customWidth="1"/>
    <col min="10504" max="10504" width="16.5" style="56" customWidth="1"/>
    <col min="10505" max="10506" width="15.6640625" style="56" customWidth="1"/>
    <col min="10507" max="10507" width="13.1640625" style="56" customWidth="1"/>
    <col min="10508" max="10749" width="11.5" style="56"/>
    <col min="10750" max="10750" width="2.5" style="56" customWidth="1"/>
    <col min="10751" max="10751" width="9.5" style="56" bestFit="1" customWidth="1"/>
    <col min="10752" max="10752" width="28.33203125" style="56" customWidth="1"/>
    <col min="10753" max="10756" width="11.5" style="56"/>
    <col min="10757" max="10757" width="12" style="56" bestFit="1" customWidth="1"/>
    <col min="10758" max="10758" width="16.1640625" style="56" customWidth="1"/>
    <col min="10759" max="10759" width="15.33203125" style="56" customWidth="1"/>
    <col min="10760" max="10760" width="16.5" style="56" customWidth="1"/>
    <col min="10761" max="10762" width="15.6640625" style="56" customWidth="1"/>
    <col min="10763" max="10763" width="13.1640625" style="56" customWidth="1"/>
    <col min="10764" max="11005" width="11.5" style="56"/>
    <col min="11006" max="11006" width="2.5" style="56" customWidth="1"/>
    <col min="11007" max="11007" width="9.5" style="56" bestFit="1" customWidth="1"/>
    <col min="11008" max="11008" width="28.33203125" style="56" customWidth="1"/>
    <col min="11009" max="11012" width="11.5" style="56"/>
    <col min="11013" max="11013" width="12" style="56" bestFit="1" customWidth="1"/>
    <col min="11014" max="11014" width="16.1640625" style="56" customWidth="1"/>
    <col min="11015" max="11015" width="15.33203125" style="56" customWidth="1"/>
    <col min="11016" max="11016" width="16.5" style="56" customWidth="1"/>
    <col min="11017" max="11018" width="15.6640625" style="56" customWidth="1"/>
    <col min="11019" max="11019" width="13.1640625" style="56" customWidth="1"/>
    <col min="11020" max="11261" width="11.5" style="56"/>
    <col min="11262" max="11262" width="2.5" style="56" customWidth="1"/>
    <col min="11263" max="11263" width="9.5" style="56" bestFit="1" customWidth="1"/>
    <col min="11264" max="11264" width="28.33203125" style="56" customWidth="1"/>
    <col min="11265" max="11268" width="11.5" style="56"/>
    <col min="11269" max="11269" width="12" style="56" bestFit="1" customWidth="1"/>
    <col min="11270" max="11270" width="16.1640625" style="56" customWidth="1"/>
    <col min="11271" max="11271" width="15.33203125" style="56" customWidth="1"/>
    <col min="11272" max="11272" width="16.5" style="56" customWidth="1"/>
    <col min="11273" max="11274" width="15.6640625" style="56" customWidth="1"/>
    <col min="11275" max="11275" width="13.1640625" style="56" customWidth="1"/>
    <col min="11276" max="11517" width="11.5" style="56"/>
    <col min="11518" max="11518" width="2.5" style="56" customWidth="1"/>
    <col min="11519" max="11519" width="9.5" style="56" bestFit="1" customWidth="1"/>
    <col min="11520" max="11520" width="28.33203125" style="56" customWidth="1"/>
    <col min="11521" max="11524" width="11.5" style="56"/>
    <col min="11525" max="11525" width="12" style="56" bestFit="1" customWidth="1"/>
    <col min="11526" max="11526" width="16.1640625" style="56" customWidth="1"/>
    <col min="11527" max="11527" width="15.33203125" style="56" customWidth="1"/>
    <col min="11528" max="11528" width="16.5" style="56" customWidth="1"/>
    <col min="11529" max="11530" width="15.6640625" style="56" customWidth="1"/>
    <col min="11531" max="11531" width="13.1640625" style="56" customWidth="1"/>
    <col min="11532" max="11773" width="11.5" style="56"/>
    <col min="11774" max="11774" width="2.5" style="56" customWidth="1"/>
    <col min="11775" max="11775" width="9.5" style="56" bestFit="1" customWidth="1"/>
    <col min="11776" max="11776" width="28.33203125" style="56" customWidth="1"/>
    <col min="11777" max="11780" width="11.5" style="56"/>
    <col min="11781" max="11781" width="12" style="56" bestFit="1" customWidth="1"/>
    <col min="11782" max="11782" width="16.1640625" style="56" customWidth="1"/>
    <col min="11783" max="11783" width="15.33203125" style="56" customWidth="1"/>
    <col min="11784" max="11784" width="16.5" style="56" customWidth="1"/>
    <col min="11785" max="11786" width="15.6640625" style="56" customWidth="1"/>
    <col min="11787" max="11787" width="13.1640625" style="56" customWidth="1"/>
    <col min="11788" max="12029" width="11.5" style="56"/>
    <col min="12030" max="12030" width="2.5" style="56" customWidth="1"/>
    <col min="12031" max="12031" width="9.5" style="56" bestFit="1" customWidth="1"/>
    <col min="12032" max="12032" width="28.33203125" style="56" customWidth="1"/>
    <col min="12033" max="12036" width="11.5" style="56"/>
    <col min="12037" max="12037" width="12" style="56" bestFit="1" customWidth="1"/>
    <col min="12038" max="12038" width="16.1640625" style="56" customWidth="1"/>
    <col min="12039" max="12039" width="15.33203125" style="56" customWidth="1"/>
    <col min="12040" max="12040" width="16.5" style="56" customWidth="1"/>
    <col min="12041" max="12042" width="15.6640625" style="56" customWidth="1"/>
    <col min="12043" max="12043" width="13.1640625" style="56" customWidth="1"/>
    <col min="12044" max="12285" width="11.5" style="56"/>
    <col min="12286" max="12286" width="2.5" style="56" customWidth="1"/>
    <col min="12287" max="12287" width="9.5" style="56" bestFit="1" customWidth="1"/>
    <col min="12288" max="12288" width="28.33203125" style="56" customWidth="1"/>
    <col min="12289" max="12292" width="11.5" style="56"/>
    <col min="12293" max="12293" width="12" style="56" bestFit="1" customWidth="1"/>
    <col min="12294" max="12294" width="16.1640625" style="56" customWidth="1"/>
    <col min="12295" max="12295" width="15.33203125" style="56" customWidth="1"/>
    <col min="12296" max="12296" width="16.5" style="56" customWidth="1"/>
    <col min="12297" max="12298" width="15.6640625" style="56" customWidth="1"/>
    <col min="12299" max="12299" width="13.1640625" style="56" customWidth="1"/>
    <col min="12300" max="12541" width="11.5" style="56"/>
    <col min="12542" max="12542" width="2.5" style="56" customWidth="1"/>
    <col min="12543" max="12543" width="9.5" style="56" bestFit="1" customWidth="1"/>
    <col min="12544" max="12544" width="28.33203125" style="56" customWidth="1"/>
    <col min="12545" max="12548" width="11.5" style="56"/>
    <col min="12549" max="12549" width="12" style="56" bestFit="1" customWidth="1"/>
    <col min="12550" max="12550" width="16.1640625" style="56" customWidth="1"/>
    <col min="12551" max="12551" width="15.33203125" style="56" customWidth="1"/>
    <col min="12552" max="12552" width="16.5" style="56" customWidth="1"/>
    <col min="12553" max="12554" width="15.6640625" style="56" customWidth="1"/>
    <col min="12555" max="12555" width="13.1640625" style="56" customWidth="1"/>
    <col min="12556" max="12797" width="11.5" style="56"/>
    <col min="12798" max="12798" width="2.5" style="56" customWidth="1"/>
    <col min="12799" max="12799" width="9.5" style="56" bestFit="1" customWidth="1"/>
    <col min="12800" max="12800" width="28.33203125" style="56" customWidth="1"/>
    <col min="12801" max="12804" width="11.5" style="56"/>
    <col min="12805" max="12805" width="12" style="56" bestFit="1" customWidth="1"/>
    <col min="12806" max="12806" width="16.1640625" style="56" customWidth="1"/>
    <col min="12807" max="12807" width="15.33203125" style="56" customWidth="1"/>
    <col min="12808" max="12808" width="16.5" style="56" customWidth="1"/>
    <col min="12809" max="12810" width="15.6640625" style="56" customWidth="1"/>
    <col min="12811" max="12811" width="13.1640625" style="56" customWidth="1"/>
    <col min="12812" max="13053" width="11.5" style="56"/>
    <col min="13054" max="13054" width="2.5" style="56" customWidth="1"/>
    <col min="13055" max="13055" width="9.5" style="56" bestFit="1" customWidth="1"/>
    <col min="13056" max="13056" width="28.33203125" style="56" customWidth="1"/>
    <col min="13057" max="13060" width="11.5" style="56"/>
    <col min="13061" max="13061" width="12" style="56" bestFit="1" customWidth="1"/>
    <col min="13062" max="13062" width="16.1640625" style="56" customWidth="1"/>
    <col min="13063" max="13063" width="15.33203125" style="56" customWidth="1"/>
    <col min="13064" max="13064" width="16.5" style="56" customWidth="1"/>
    <col min="13065" max="13066" width="15.6640625" style="56" customWidth="1"/>
    <col min="13067" max="13067" width="13.1640625" style="56" customWidth="1"/>
    <col min="13068" max="13309" width="11.5" style="56"/>
    <col min="13310" max="13310" width="2.5" style="56" customWidth="1"/>
    <col min="13311" max="13311" width="9.5" style="56" bestFit="1" customWidth="1"/>
    <col min="13312" max="13312" width="28.33203125" style="56" customWidth="1"/>
    <col min="13313" max="13316" width="11.5" style="56"/>
    <col min="13317" max="13317" width="12" style="56" bestFit="1" customWidth="1"/>
    <col min="13318" max="13318" width="16.1640625" style="56" customWidth="1"/>
    <col min="13319" max="13319" width="15.33203125" style="56" customWidth="1"/>
    <col min="13320" max="13320" width="16.5" style="56" customWidth="1"/>
    <col min="13321" max="13322" width="15.6640625" style="56" customWidth="1"/>
    <col min="13323" max="13323" width="13.1640625" style="56" customWidth="1"/>
    <col min="13324" max="13565" width="11.5" style="56"/>
    <col min="13566" max="13566" width="2.5" style="56" customWidth="1"/>
    <col min="13567" max="13567" width="9.5" style="56" bestFit="1" customWidth="1"/>
    <col min="13568" max="13568" width="28.33203125" style="56" customWidth="1"/>
    <col min="13569" max="13572" width="11.5" style="56"/>
    <col min="13573" max="13573" width="12" style="56" bestFit="1" customWidth="1"/>
    <col min="13574" max="13574" width="16.1640625" style="56" customWidth="1"/>
    <col min="13575" max="13575" width="15.33203125" style="56" customWidth="1"/>
    <col min="13576" max="13576" width="16.5" style="56" customWidth="1"/>
    <col min="13577" max="13578" width="15.6640625" style="56" customWidth="1"/>
    <col min="13579" max="13579" width="13.1640625" style="56" customWidth="1"/>
    <col min="13580" max="13821" width="11.5" style="56"/>
    <col min="13822" max="13822" width="2.5" style="56" customWidth="1"/>
    <col min="13823" max="13823" width="9.5" style="56" bestFit="1" customWidth="1"/>
    <col min="13824" max="13824" width="28.33203125" style="56" customWidth="1"/>
    <col min="13825" max="13828" width="11.5" style="56"/>
    <col min="13829" max="13829" width="12" style="56" bestFit="1" customWidth="1"/>
    <col min="13830" max="13830" width="16.1640625" style="56" customWidth="1"/>
    <col min="13831" max="13831" width="15.33203125" style="56" customWidth="1"/>
    <col min="13832" max="13832" width="16.5" style="56" customWidth="1"/>
    <col min="13833" max="13834" width="15.6640625" style="56" customWidth="1"/>
    <col min="13835" max="13835" width="13.1640625" style="56" customWidth="1"/>
    <col min="13836" max="14077" width="11.5" style="56"/>
    <col min="14078" max="14078" width="2.5" style="56" customWidth="1"/>
    <col min="14079" max="14079" width="9.5" style="56" bestFit="1" customWidth="1"/>
    <col min="14080" max="14080" width="28.33203125" style="56" customWidth="1"/>
    <col min="14081" max="14084" width="11.5" style="56"/>
    <col min="14085" max="14085" width="12" style="56" bestFit="1" customWidth="1"/>
    <col min="14086" max="14086" width="16.1640625" style="56" customWidth="1"/>
    <col min="14087" max="14087" width="15.33203125" style="56" customWidth="1"/>
    <col min="14088" max="14088" width="16.5" style="56" customWidth="1"/>
    <col min="14089" max="14090" width="15.6640625" style="56" customWidth="1"/>
    <col min="14091" max="14091" width="13.1640625" style="56" customWidth="1"/>
    <col min="14092" max="14333" width="11.5" style="56"/>
    <col min="14334" max="14334" width="2.5" style="56" customWidth="1"/>
    <col min="14335" max="14335" width="9.5" style="56" bestFit="1" customWidth="1"/>
    <col min="14336" max="14336" width="28.33203125" style="56" customWidth="1"/>
    <col min="14337" max="14340" width="11.5" style="56"/>
    <col min="14341" max="14341" width="12" style="56" bestFit="1" customWidth="1"/>
    <col min="14342" max="14342" width="16.1640625" style="56" customWidth="1"/>
    <col min="14343" max="14343" width="15.33203125" style="56" customWidth="1"/>
    <col min="14344" max="14344" width="16.5" style="56" customWidth="1"/>
    <col min="14345" max="14346" width="15.6640625" style="56" customWidth="1"/>
    <col min="14347" max="14347" width="13.1640625" style="56" customWidth="1"/>
    <col min="14348" max="14589" width="11.5" style="56"/>
    <col min="14590" max="14590" width="2.5" style="56" customWidth="1"/>
    <col min="14591" max="14591" width="9.5" style="56" bestFit="1" customWidth="1"/>
    <col min="14592" max="14592" width="28.33203125" style="56" customWidth="1"/>
    <col min="14593" max="14596" width="11.5" style="56"/>
    <col min="14597" max="14597" width="12" style="56" bestFit="1" customWidth="1"/>
    <col min="14598" max="14598" width="16.1640625" style="56" customWidth="1"/>
    <col min="14599" max="14599" width="15.33203125" style="56" customWidth="1"/>
    <col min="14600" max="14600" width="16.5" style="56" customWidth="1"/>
    <col min="14601" max="14602" width="15.6640625" style="56" customWidth="1"/>
    <col min="14603" max="14603" width="13.1640625" style="56" customWidth="1"/>
    <col min="14604" max="14845" width="11.5" style="56"/>
    <col min="14846" max="14846" width="2.5" style="56" customWidth="1"/>
    <col min="14847" max="14847" width="9.5" style="56" bestFit="1" customWidth="1"/>
    <col min="14848" max="14848" width="28.33203125" style="56" customWidth="1"/>
    <col min="14849" max="14852" width="11.5" style="56"/>
    <col min="14853" max="14853" width="12" style="56" bestFit="1" customWidth="1"/>
    <col min="14854" max="14854" width="16.1640625" style="56" customWidth="1"/>
    <col min="14855" max="14855" width="15.33203125" style="56" customWidth="1"/>
    <col min="14856" max="14856" width="16.5" style="56" customWidth="1"/>
    <col min="14857" max="14858" width="15.6640625" style="56" customWidth="1"/>
    <col min="14859" max="14859" width="13.1640625" style="56" customWidth="1"/>
    <col min="14860" max="15101" width="11.5" style="56"/>
    <col min="15102" max="15102" width="2.5" style="56" customWidth="1"/>
    <col min="15103" max="15103" width="9.5" style="56" bestFit="1" customWidth="1"/>
    <col min="15104" max="15104" width="28.33203125" style="56" customWidth="1"/>
    <col min="15105" max="15108" width="11.5" style="56"/>
    <col min="15109" max="15109" width="12" style="56" bestFit="1" customWidth="1"/>
    <col min="15110" max="15110" width="16.1640625" style="56" customWidth="1"/>
    <col min="15111" max="15111" width="15.33203125" style="56" customWidth="1"/>
    <col min="15112" max="15112" width="16.5" style="56" customWidth="1"/>
    <col min="15113" max="15114" width="15.6640625" style="56" customWidth="1"/>
    <col min="15115" max="15115" width="13.1640625" style="56" customWidth="1"/>
    <col min="15116" max="15357" width="11.5" style="56"/>
    <col min="15358" max="15358" width="2.5" style="56" customWidth="1"/>
    <col min="15359" max="15359" width="9.5" style="56" bestFit="1" customWidth="1"/>
    <col min="15360" max="15360" width="28.33203125" style="56" customWidth="1"/>
    <col min="15361" max="15364" width="11.5" style="56"/>
    <col min="15365" max="15365" width="12" style="56" bestFit="1" customWidth="1"/>
    <col min="15366" max="15366" width="16.1640625" style="56" customWidth="1"/>
    <col min="15367" max="15367" width="15.33203125" style="56" customWidth="1"/>
    <col min="15368" max="15368" width="16.5" style="56" customWidth="1"/>
    <col min="15369" max="15370" width="15.6640625" style="56" customWidth="1"/>
    <col min="15371" max="15371" width="13.1640625" style="56" customWidth="1"/>
    <col min="15372" max="15613" width="11.5" style="56"/>
    <col min="15614" max="15614" width="2.5" style="56" customWidth="1"/>
    <col min="15615" max="15615" width="9.5" style="56" bestFit="1" customWidth="1"/>
    <col min="15616" max="15616" width="28.33203125" style="56" customWidth="1"/>
    <col min="15617" max="15620" width="11.5" style="56"/>
    <col min="15621" max="15621" width="12" style="56" bestFit="1" customWidth="1"/>
    <col min="15622" max="15622" width="16.1640625" style="56" customWidth="1"/>
    <col min="15623" max="15623" width="15.33203125" style="56" customWidth="1"/>
    <col min="15624" max="15624" width="16.5" style="56" customWidth="1"/>
    <col min="15625" max="15626" width="15.6640625" style="56" customWidth="1"/>
    <col min="15627" max="15627" width="13.1640625" style="56" customWidth="1"/>
    <col min="15628" max="15869" width="11.5" style="56"/>
    <col min="15870" max="15870" width="2.5" style="56" customWidth="1"/>
    <col min="15871" max="15871" width="9.5" style="56" bestFit="1" customWidth="1"/>
    <col min="15872" max="15872" width="28.33203125" style="56" customWidth="1"/>
    <col min="15873" max="15876" width="11.5" style="56"/>
    <col min="15877" max="15877" width="12" style="56" bestFit="1" customWidth="1"/>
    <col min="15878" max="15878" width="16.1640625" style="56" customWidth="1"/>
    <col min="15879" max="15879" width="15.33203125" style="56" customWidth="1"/>
    <col min="15880" max="15880" width="16.5" style="56" customWidth="1"/>
    <col min="15881" max="15882" width="15.6640625" style="56" customWidth="1"/>
    <col min="15883" max="15883" width="13.1640625" style="56" customWidth="1"/>
    <col min="15884" max="16125" width="11.5" style="56"/>
    <col min="16126" max="16126" width="2.5" style="56" customWidth="1"/>
    <col min="16127" max="16127" width="9.5" style="56" bestFit="1" customWidth="1"/>
    <col min="16128" max="16128" width="28.33203125" style="56" customWidth="1"/>
    <col min="16129" max="16132" width="11.5" style="56"/>
    <col min="16133" max="16133" width="12" style="56" bestFit="1" customWidth="1"/>
    <col min="16134" max="16134" width="16.1640625" style="56" customWidth="1"/>
    <col min="16135" max="16135" width="15.33203125" style="56" customWidth="1"/>
    <col min="16136" max="16136" width="16.5" style="56" customWidth="1"/>
    <col min="16137" max="16138" width="15.6640625" style="56" customWidth="1"/>
    <col min="16139" max="16139" width="13.1640625" style="56" customWidth="1"/>
    <col min="16140" max="16384" width="11.5" style="56"/>
  </cols>
  <sheetData>
    <row r="2" spans="1:13" ht="21" x14ac:dyDescent="0.25">
      <c r="A2" s="55"/>
      <c r="B2" s="251"/>
      <c r="C2" s="251"/>
      <c r="D2" s="251"/>
      <c r="E2" s="251"/>
      <c r="F2" s="251"/>
    </row>
    <row r="3" spans="1:13" ht="4" customHeight="1" x14ac:dyDescent="0.2">
      <c r="A3" s="55"/>
      <c r="B3" s="57"/>
      <c r="C3" s="57"/>
      <c r="D3" s="58"/>
      <c r="E3" s="58"/>
      <c r="F3" s="58"/>
    </row>
    <row r="4" spans="1:13" ht="23.25" customHeight="1" x14ac:dyDescent="0.2">
      <c r="A4" s="55"/>
      <c r="B4" s="59"/>
      <c r="C4" s="59"/>
      <c r="D4" s="60"/>
      <c r="E4" s="60"/>
      <c r="F4" s="59"/>
    </row>
    <row r="5" spans="1:13" x14ac:dyDescent="0.2">
      <c r="B5" s="252"/>
      <c r="C5" s="252"/>
      <c r="D5" s="252"/>
      <c r="E5" s="61"/>
      <c r="K5" s="62"/>
      <c r="L5" s="62"/>
    </row>
    <row r="6" spans="1:13" ht="15" customHeight="1" x14ac:dyDescent="0.2">
      <c r="B6" s="56" t="s">
        <v>64</v>
      </c>
      <c r="D6" s="93">
        <f>'Balance point in money'!H15</f>
        <v>5</v>
      </c>
      <c r="E6" s="254" t="s">
        <v>76</v>
      </c>
      <c r="F6" s="255"/>
      <c r="G6" s="256"/>
      <c r="H6" s="253"/>
      <c r="I6" s="253"/>
      <c r="J6" s="253"/>
      <c r="K6" s="62"/>
      <c r="L6" s="62"/>
    </row>
    <row r="7" spans="1:13" s="63" customFormat="1" ht="32" x14ac:dyDescent="0.2">
      <c r="B7" s="64" t="s">
        <v>74</v>
      </c>
      <c r="C7" s="66" t="s">
        <v>8</v>
      </c>
      <c r="D7" s="94" t="s">
        <v>75</v>
      </c>
      <c r="E7" s="65" t="s">
        <v>77</v>
      </c>
      <c r="F7" s="65" t="s">
        <v>78</v>
      </c>
      <c r="G7" s="65" t="s">
        <v>79</v>
      </c>
      <c r="H7" s="66" t="s">
        <v>80</v>
      </c>
      <c r="I7" s="66" t="s">
        <v>81</v>
      </c>
      <c r="J7" s="66" t="s">
        <v>2</v>
      </c>
      <c r="K7" s="67"/>
      <c r="L7" s="68"/>
    </row>
    <row r="8" spans="1:13" x14ac:dyDescent="0.2">
      <c r="B8" s="69" t="str">
        <f>'Variable cost'!$A8</f>
        <v>Rice</v>
      </c>
      <c r="C8" s="69" t="str">
        <f>'Variable cost'!B8</f>
        <v>Pound</v>
      </c>
      <c r="D8" s="70">
        <f>'Variable cost'!$G8/'Variable cost'!$G$23</f>
        <v>0.32362459546925565</v>
      </c>
      <c r="E8" s="71">
        <f>F8/$D$6</f>
        <v>49.682485062720929</v>
      </c>
      <c r="F8" s="71">
        <f>(G8*12)/52</f>
        <v>248.41242531360464</v>
      </c>
      <c r="G8" s="71">
        <f>'Fixed monthly costs'!$G$45/'Balance point in products'!$J$23*D8</f>
        <v>1076.45384302562</v>
      </c>
      <c r="H8" s="72">
        <f>'Variable cost'!$E8-'Variable cost'!$D8</f>
        <v>0.15000000000000002</v>
      </c>
      <c r="I8" s="73">
        <f>'Variable cost'!I8</f>
        <v>0.30000000000000004</v>
      </c>
      <c r="J8" s="74">
        <f>H8*D8</f>
        <v>4.8543689320388356E-2</v>
      </c>
      <c r="K8" s="75"/>
      <c r="L8" s="76"/>
      <c r="M8" s="77"/>
    </row>
    <row r="9" spans="1:13" x14ac:dyDescent="0.2">
      <c r="B9" s="69" t="str">
        <f>'Variable cost'!$A9</f>
        <v>Sugar</v>
      </c>
      <c r="C9" s="69" t="str">
        <f>'Variable cost'!B9</f>
        <v>Pound</v>
      </c>
      <c r="D9" s="70">
        <f>'Variable cost'!$G9/'Variable cost'!$G$23</f>
        <v>0.20711974110032363</v>
      </c>
      <c r="E9" s="71">
        <f t="shared" ref="E9:E22" si="0">F9/$D$6</f>
        <v>31.7967904401414</v>
      </c>
      <c r="F9" s="71">
        <f t="shared" ref="F9:F22" si="1">(G9*12)/52</f>
        <v>158.98395220070699</v>
      </c>
      <c r="G9" s="71">
        <f>'Fixed monthly costs'!$G$45/'Balance point in products'!$J$23*D9</f>
        <v>688.93045953639694</v>
      </c>
      <c r="H9" s="72">
        <f>'Variable cost'!$E9-'Variable cost'!$D9</f>
        <v>7.0000000000000007E-2</v>
      </c>
      <c r="I9" s="73">
        <f>'Variable cost'!I9</f>
        <v>0.21875</v>
      </c>
      <c r="J9" s="74">
        <f t="shared" ref="J9:J22" si="2">H9*D9</f>
        <v>1.4498381877022655E-2</v>
      </c>
      <c r="K9" s="75"/>
      <c r="L9" s="76"/>
      <c r="M9" s="77"/>
    </row>
    <row r="10" spans="1:13" x14ac:dyDescent="0.2">
      <c r="B10" s="69" t="str">
        <f>'Variable cost'!$A10</f>
        <v>Eggs</v>
      </c>
      <c r="C10" s="69" t="str">
        <f>'Variable cost'!B10</f>
        <v>Units</v>
      </c>
      <c r="D10" s="70">
        <f>'Variable cost'!$G10/'Variable cost'!$G$23</f>
        <v>0.14563106796116504</v>
      </c>
      <c r="E10" s="71">
        <f t="shared" si="0"/>
        <v>22.357118278224419</v>
      </c>
      <c r="F10" s="71">
        <f t="shared" si="1"/>
        <v>111.7855913911221</v>
      </c>
      <c r="G10" s="71">
        <f>'Fixed monthly costs'!$G$45/'Balance point in products'!$J$23*D10</f>
        <v>484.40422936152902</v>
      </c>
      <c r="H10" s="72">
        <f>'Variable cost'!$E10-'Variable cost'!$D10</f>
        <v>0.06</v>
      </c>
      <c r="I10" s="73">
        <f>'Variable cost'!I10</f>
        <v>0.4</v>
      </c>
      <c r="J10" s="74">
        <f t="shared" si="2"/>
        <v>8.7378640776699015E-3</v>
      </c>
      <c r="K10" s="75"/>
      <c r="L10" s="76"/>
      <c r="M10" s="77"/>
    </row>
    <row r="11" spans="1:13" x14ac:dyDescent="0.2">
      <c r="B11" s="69" t="str">
        <f>'Variable cost'!$A11</f>
        <v>Olive oil 1 litre</v>
      </c>
      <c r="C11" s="69" t="str">
        <f>'Variable cost'!B11</f>
        <v>Bottles</v>
      </c>
      <c r="D11" s="70">
        <f>'Variable cost'!$G11/'Variable cost'!$G$23</f>
        <v>0.12944983818770225</v>
      </c>
      <c r="E11" s="71">
        <f t="shared" si="0"/>
        <v>19.872994025088371</v>
      </c>
      <c r="F11" s="71">
        <f t="shared" si="1"/>
        <v>99.364970125441857</v>
      </c>
      <c r="G11" s="71">
        <f>'Fixed monthly costs'!$G$45/'Balance point in products'!$J$23*D11</f>
        <v>430.58153721024803</v>
      </c>
      <c r="H11" s="72">
        <f>'Variable cost'!$E11-'Variable cost'!$D11</f>
        <v>0.30000000000000004</v>
      </c>
      <c r="I11" s="73">
        <f>'Variable cost'!I11</f>
        <v>0.30000000000000004</v>
      </c>
      <c r="J11" s="74">
        <f t="shared" si="2"/>
        <v>3.8834951456310683E-2</v>
      </c>
      <c r="K11" s="75"/>
      <c r="L11" s="76"/>
      <c r="M11" s="77"/>
    </row>
    <row r="12" spans="1:13" x14ac:dyDescent="0.2">
      <c r="B12" s="69" t="str">
        <f>'Variable cost'!$A12</f>
        <v>Olive oil 1/2 litre</v>
      </c>
      <c r="C12" s="69" t="str">
        <f>'Variable cost'!B12</f>
        <v>Bottles</v>
      </c>
      <c r="D12" s="70">
        <f>'Variable cost'!$G12/'Variable cost'!$G$23</f>
        <v>0.1941747572815534</v>
      </c>
      <c r="E12" s="71">
        <f t="shared" si="0"/>
        <v>29.809491037632558</v>
      </c>
      <c r="F12" s="71">
        <f t="shared" si="1"/>
        <v>149.04745518816279</v>
      </c>
      <c r="G12" s="71">
        <f>'Fixed monthly costs'!$G$45/'Balance point in products'!$J$23*D12</f>
        <v>645.8723058153721</v>
      </c>
      <c r="H12" s="72">
        <f>'Variable cost'!$E12-'Variable cost'!$D12</f>
        <v>0.25</v>
      </c>
      <c r="I12" s="73">
        <f>'Variable cost'!I12</f>
        <v>0.33333333333333337</v>
      </c>
      <c r="J12" s="74">
        <f t="shared" si="2"/>
        <v>4.8543689320388349E-2</v>
      </c>
      <c r="K12" s="75"/>
      <c r="L12" s="76"/>
      <c r="M12" s="77"/>
    </row>
    <row r="13" spans="1:13" x14ac:dyDescent="0.2">
      <c r="B13" s="69">
        <f>'Variable cost'!$A13</f>
        <v>0</v>
      </c>
      <c r="C13" s="69">
        <f>'Variable cost'!B13</f>
        <v>0</v>
      </c>
      <c r="D13" s="70">
        <f>'Variable cost'!$G13/'Variable cost'!$G$23</f>
        <v>0</v>
      </c>
      <c r="E13" s="71">
        <f t="shared" si="0"/>
        <v>0</v>
      </c>
      <c r="F13" s="71">
        <f t="shared" si="1"/>
        <v>0</v>
      </c>
      <c r="G13" s="71">
        <f>'Fixed monthly costs'!$G$45/'Balance point in products'!$J$23*D13</f>
        <v>0</v>
      </c>
      <c r="H13" s="72">
        <f>'Variable cost'!$E13-'Variable cost'!$D13</f>
        <v>0</v>
      </c>
      <c r="I13" s="73" t="e">
        <f>'Variable cost'!I13</f>
        <v>#DIV/0!</v>
      </c>
      <c r="J13" s="74">
        <f t="shared" si="2"/>
        <v>0</v>
      </c>
      <c r="K13" s="75"/>
      <c r="L13" s="76"/>
    </row>
    <row r="14" spans="1:13" x14ac:dyDescent="0.2">
      <c r="B14" s="69">
        <f>'Variable cost'!$A14</f>
        <v>0</v>
      </c>
      <c r="C14" s="69">
        <f>'Variable cost'!B14</f>
        <v>0</v>
      </c>
      <c r="D14" s="70">
        <f>'Variable cost'!$G14/'Variable cost'!$G$23</f>
        <v>0</v>
      </c>
      <c r="E14" s="71">
        <f t="shared" si="0"/>
        <v>0</v>
      </c>
      <c r="F14" s="71">
        <f t="shared" si="1"/>
        <v>0</v>
      </c>
      <c r="G14" s="71">
        <f>'Fixed monthly costs'!$G$45/'Balance point in products'!$J$23*D14</f>
        <v>0</v>
      </c>
      <c r="H14" s="72">
        <f>'Variable cost'!$E14-'Variable cost'!$D14</f>
        <v>0</v>
      </c>
      <c r="I14" s="73" t="e">
        <f>'Variable cost'!I14</f>
        <v>#DIV/0!</v>
      </c>
      <c r="J14" s="74">
        <f t="shared" si="2"/>
        <v>0</v>
      </c>
      <c r="K14" s="75"/>
      <c r="L14" s="62"/>
    </row>
    <row r="15" spans="1:13" x14ac:dyDescent="0.2">
      <c r="B15" s="69">
        <f>'Variable cost'!$A15</f>
        <v>0</v>
      </c>
      <c r="C15" s="69">
        <f>'Variable cost'!B15</f>
        <v>0</v>
      </c>
      <c r="D15" s="70">
        <f>'Variable cost'!$G15/'Variable cost'!$G$23</f>
        <v>0</v>
      </c>
      <c r="E15" s="71">
        <f t="shared" si="0"/>
        <v>0</v>
      </c>
      <c r="F15" s="71">
        <f t="shared" si="1"/>
        <v>0</v>
      </c>
      <c r="G15" s="71">
        <f>'Fixed monthly costs'!$G$45/'Balance point in products'!$J$23*D15</f>
        <v>0</v>
      </c>
      <c r="H15" s="72">
        <f>'Variable cost'!$E15-'Variable cost'!$D15</f>
        <v>0</v>
      </c>
      <c r="I15" s="73" t="e">
        <f>'Variable cost'!I15</f>
        <v>#DIV/0!</v>
      </c>
      <c r="J15" s="74">
        <f t="shared" si="2"/>
        <v>0</v>
      </c>
      <c r="K15" s="75"/>
      <c r="L15" s="62"/>
    </row>
    <row r="16" spans="1:13" x14ac:dyDescent="0.2">
      <c r="B16" s="69">
        <f>'Variable cost'!$A16</f>
        <v>0</v>
      </c>
      <c r="C16" s="69">
        <f>'Variable cost'!B16</f>
        <v>0</v>
      </c>
      <c r="D16" s="70">
        <f>'Variable cost'!$G16/'Variable cost'!$G$23</f>
        <v>0</v>
      </c>
      <c r="E16" s="71">
        <f t="shared" si="0"/>
        <v>0</v>
      </c>
      <c r="F16" s="71">
        <f t="shared" si="1"/>
        <v>0</v>
      </c>
      <c r="G16" s="71">
        <f>'Fixed monthly costs'!$G$45/'Balance point in products'!$J$23*D16</f>
        <v>0</v>
      </c>
      <c r="H16" s="72">
        <f>'Variable cost'!$E16-'Variable cost'!$D16</f>
        <v>0</v>
      </c>
      <c r="I16" s="73" t="e">
        <f>'Variable cost'!I16</f>
        <v>#DIV/0!</v>
      </c>
      <c r="J16" s="74">
        <f t="shared" si="2"/>
        <v>0</v>
      </c>
      <c r="K16" s="75"/>
      <c r="L16" s="62"/>
    </row>
    <row r="17" spans="2:13" x14ac:dyDescent="0.2">
      <c r="B17" s="69">
        <f>'Variable cost'!$A17</f>
        <v>0</v>
      </c>
      <c r="C17" s="69">
        <f>'Variable cost'!B17</f>
        <v>0</v>
      </c>
      <c r="D17" s="70">
        <f>'Variable cost'!$G17/'Variable cost'!$G$23</f>
        <v>0</v>
      </c>
      <c r="E17" s="71">
        <f t="shared" si="0"/>
        <v>0</v>
      </c>
      <c r="F17" s="71">
        <f t="shared" si="1"/>
        <v>0</v>
      </c>
      <c r="G17" s="71">
        <f>'Fixed monthly costs'!$G$45/'Balance point in products'!$J$23*D17</f>
        <v>0</v>
      </c>
      <c r="H17" s="72">
        <f>'Variable cost'!$E17-'Variable cost'!$D17</f>
        <v>0</v>
      </c>
      <c r="I17" s="73" t="e">
        <f>'Variable cost'!I17</f>
        <v>#DIV/0!</v>
      </c>
      <c r="J17" s="74">
        <f t="shared" si="2"/>
        <v>0</v>
      </c>
      <c r="K17" s="75"/>
      <c r="L17" s="62"/>
    </row>
    <row r="18" spans="2:13" x14ac:dyDescent="0.2">
      <c r="B18" s="69">
        <f>'Variable cost'!$A18</f>
        <v>0</v>
      </c>
      <c r="C18" s="69">
        <f>'Variable cost'!B18</f>
        <v>0</v>
      </c>
      <c r="D18" s="70">
        <f>'Variable cost'!$G18/'Variable cost'!$G$23</f>
        <v>0</v>
      </c>
      <c r="E18" s="71">
        <f t="shared" si="0"/>
        <v>0</v>
      </c>
      <c r="F18" s="71">
        <f t="shared" si="1"/>
        <v>0</v>
      </c>
      <c r="G18" s="71">
        <f>'Fixed monthly costs'!$G$45/'Balance point in products'!$J$23*D18</f>
        <v>0</v>
      </c>
      <c r="H18" s="72">
        <f>'Variable cost'!$E18-'Variable cost'!$D18</f>
        <v>0</v>
      </c>
      <c r="I18" s="73" t="e">
        <f>'Variable cost'!I18</f>
        <v>#DIV/0!</v>
      </c>
      <c r="J18" s="74">
        <f t="shared" si="2"/>
        <v>0</v>
      </c>
      <c r="K18" s="75"/>
      <c r="L18" s="62"/>
    </row>
    <row r="19" spans="2:13" x14ac:dyDescent="0.2">
      <c r="B19" s="69">
        <f>'Variable cost'!$A19</f>
        <v>0</v>
      </c>
      <c r="C19" s="69">
        <f>'Variable cost'!B19</f>
        <v>0</v>
      </c>
      <c r="D19" s="70">
        <f>'Variable cost'!$G19/'Variable cost'!$G$23</f>
        <v>0</v>
      </c>
      <c r="E19" s="71">
        <f t="shared" si="0"/>
        <v>0</v>
      </c>
      <c r="F19" s="71">
        <f t="shared" si="1"/>
        <v>0</v>
      </c>
      <c r="G19" s="71">
        <f>'Fixed monthly costs'!$G$45/'Balance point in products'!$J$23*D19</f>
        <v>0</v>
      </c>
      <c r="H19" s="72">
        <f>'Variable cost'!$E19-'Variable cost'!$D19</f>
        <v>0</v>
      </c>
      <c r="I19" s="73" t="e">
        <f>'Variable cost'!I19</f>
        <v>#DIV/0!</v>
      </c>
      <c r="J19" s="74">
        <f t="shared" si="2"/>
        <v>0</v>
      </c>
      <c r="K19" s="75"/>
      <c r="L19" s="62"/>
    </row>
    <row r="20" spans="2:13" x14ac:dyDescent="0.2">
      <c r="B20" s="69">
        <f>'Variable cost'!$A20</f>
        <v>0</v>
      </c>
      <c r="C20" s="69">
        <f>'Variable cost'!B20</f>
        <v>0</v>
      </c>
      <c r="D20" s="70">
        <f>'Variable cost'!$G20/'Variable cost'!$G$23</f>
        <v>0</v>
      </c>
      <c r="E20" s="71">
        <f t="shared" si="0"/>
        <v>0</v>
      </c>
      <c r="F20" s="71">
        <f t="shared" si="1"/>
        <v>0</v>
      </c>
      <c r="G20" s="71">
        <f>'Fixed monthly costs'!$G$45/'Balance point in products'!$J$23*D20</f>
        <v>0</v>
      </c>
      <c r="H20" s="72">
        <f>'Variable cost'!$E20-'Variable cost'!$D20</f>
        <v>0</v>
      </c>
      <c r="I20" s="73" t="e">
        <f>'Variable cost'!I20</f>
        <v>#DIV/0!</v>
      </c>
      <c r="J20" s="74">
        <f t="shared" si="2"/>
        <v>0</v>
      </c>
      <c r="K20" s="75"/>
      <c r="L20" s="62"/>
    </row>
    <row r="21" spans="2:13" x14ac:dyDescent="0.2">
      <c r="B21" s="69">
        <f>'Variable cost'!$A21</f>
        <v>0</v>
      </c>
      <c r="C21" s="69">
        <f>'Variable cost'!B21</f>
        <v>0</v>
      </c>
      <c r="D21" s="70">
        <f>'Variable cost'!$G21/'Variable cost'!$G$23</f>
        <v>0</v>
      </c>
      <c r="E21" s="71">
        <f t="shared" si="0"/>
        <v>0</v>
      </c>
      <c r="F21" s="71">
        <f t="shared" si="1"/>
        <v>0</v>
      </c>
      <c r="G21" s="71">
        <f>'Fixed monthly costs'!$G$45/'Balance point in products'!$J$23*D21</f>
        <v>0</v>
      </c>
      <c r="H21" s="72">
        <f>'Variable cost'!$E21-'Variable cost'!$D21</f>
        <v>0</v>
      </c>
      <c r="I21" s="73" t="e">
        <f>'Variable cost'!I21</f>
        <v>#DIV/0!</v>
      </c>
      <c r="J21" s="74">
        <f t="shared" si="2"/>
        <v>0</v>
      </c>
      <c r="K21" s="75"/>
      <c r="L21" s="62"/>
    </row>
    <row r="22" spans="2:13" x14ac:dyDescent="0.2">
      <c r="B22" s="69">
        <f>'Variable cost'!$A22</f>
        <v>0</v>
      </c>
      <c r="C22" s="69">
        <f>'Variable cost'!B22</f>
        <v>0</v>
      </c>
      <c r="D22" s="70">
        <f>'Variable cost'!$G22/'Variable cost'!$G$23</f>
        <v>0</v>
      </c>
      <c r="E22" s="71">
        <f t="shared" si="0"/>
        <v>0</v>
      </c>
      <c r="F22" s="71">
        <f t="shared" si="1"/>
        <v>0</v>
      </c>
      <c r="G22" s="71">
        <f>'Fixed monthly costs'!$G$45/'Balance point in products'!$J$23*D22</f>
        <v>0</v>
      </c>
      <c r="H22" s="72">
        <f>'Variable cost'!$E22-'Variable cost'!$D22</f>
        <v>0</v>
      </c>
      <c r="I22" s="72"/>
      <c r="J22" s="74">
        <f t="shared" si="2"/>
        <v>0</v>
      </c>
      <c r="K22" s="75"/>
      <c r="L22" s="62"/>
    </row>
    <row r="23" spans="2:13" ht="16" thickBot="1" x14ac:dyDescent="0.25">
      <c r="D23" s="78">
        <f>SUM(D8:D22)</f>
        <v>1</v>
      </c>
      <c r="E23" s="79"/>
      <c r="G23" s="80"/>
      <c r="H23" s="81"/>
      <c r="I23" s="81"/>
      <c r="J23" s="82">
        <f>SUM(J8:J22)</f>
        <v>0.15915857605177994</v>
      </c>
      <c r="K23" s="83"/>
      <c r="L23" s="83"/>
      <c r="M23" s="84"/>
    </row>
    <row r="24" spans="2:13" x14ac:dyDescent="0.2">
      <c r="G24" s="86"/>
      <c r="H24" s="86"/>
      <c r="I24" s="86"/>
      <c r="K24" s="85"/>
      <c r="L24" s="85"/>
      <c r="M24" s="84"/>
    </row>
    <row r="25" spans="2:13" x14ac:dyDescent="0.2">
      <c r="D25" s="58"/>
      <c r="E25" s="58"/>
      <c r="F25" s="57"/>
      <c r="G25" s="87"/>
      <c r="H25" s="87"/>
      <c r="I25" s="87"/>
      <c r="K25" s="85"/>
      <c r="L25" s="85"/>
      <c r="M25" s="84"/>
    </row>
    <row r="26" spans="2:13" x14ac:dyDescent="0.2">
      <c r="D26" s="58"/>
      <c r="E26" s="58"/>
      <c r="F26" s="57"/>
      <c r="G26" s="87"/>
      <c r="H26" s="87"/>
      <c r="I26" s="87"/>
      <c r="K26" s="85"/>
      <c r="L26" s="85"/>
      <c r="M26" s="84"/>
    </row>
    <row r="27" spans="2:13" x14ac:dyDescent="0.2">
      <c r="D27" s="88"/>
      <c r="E27" s="88"/>
      <c r="F27" s="57"/>
      <c r="G27" s="87"/>
      <c r="H27" s="87"/>
      <c r="I27" s="87"/>
      <c r="K27" s="85"/>
      <c r="L27" s="85"/>
      <c r="M27" s="84"/>
    </row>
    <row r="28" spans="2:13" x14ac:dyDescent="0.2">
      <c r="D28" s="58"/>
      <c r="E28" s="58"/>
      <c r="F28" s="57"/>
      <c r="G28" s="87"/>
      <c r="H28" s="87"/>
      <c r="I28" s="87"/>
      <c r="K28" s="85"/>
      <c r="L28" s="85"/>
      <c r="M28" s="84"/>
    </row>
    <row r="29" spans="2:13" x14ac:dyDescent="0.2">
      <c r="D29" s="89"/>
      <c r="E29" s="89"/>
      <c r="F29" s="57"/>
      <c r="G29" s="87"/>
      <c r="H29" s="87"/>
      <c r="I29" s="87"/>
      <c r="K29" s="85"/>
      <c r="L29" s="85"/>
      <c r="M29" s="84"/>
    </row>
    <row r="30" spans="2:13" x14ac:dyDescent="0.2">
      <c r="D30" s="58"/>
      <c r="E30" s="58"/>
      <c r="F30" s="57"/>
      <c r="G30" s="87"/>
      <c r="H30" s="87"/>
      <c r="I30" s="87"/>
      <c r="L30" s="90"/>
      <c r="M30" s="91"/>
    </row>
    <row r="31" spans="2:13" ht="19" x14ac:dyDescent="0.25">
      <c r="D31" s="92"/>
      <c r="E31" s="92"/>
      <c r="F31" s="57"/>
      <c r="G31" s="87"/>
      <c r="H31" s="87"/>
      <c r="I31" s="87"/>
    </row>
    <row r="32" spans="2:13" x14ac:dyDescent="0.2">
      <c r="D32" s="58"/>
      <c r="E32" s="58"/>
      <c r="F32" s="57"/>
      <c r="G32" s="87"/>
      <c r="H32" s="87"/>
      <c r="I32" s="87"/>
    </row>
    <row r="33" spans="4:9" x14ac:dyDescent="0.2">
      <c r="D33" s="58"/>
      <c r="E33" s="58"/>
      <c r="F33" s="57"/>
      <c r="G33" s="87"/>
      <c r="H33" s="87"/>
      <c r="I33" s="87"/>
    </row>
    <row r="34" spans="4:9" x14ac:dyDescent="0.2">
      <c r="D34" s="58"/>
      <c r="E34" s="58"/>
      <c r="F34" s="57"/>
      <c r="G34" s="57"/>
      <c r="H34" s="57"/>
      <c r="I34" s="57"/>
    </row>
    <row r="35" spans="4:9" x14ac:dyDescent="0.2">
      <c r="D35" s="58"/>
      <c r="E35" s="58"/>
      <c r="F35" s="57"/>
      <c r="G35" s="57"/>
      <c r="H35" s="57"/>
      <c r="I35" s="57"/>
    </row>
    <row r="36" spans="4:9" x14ac:dyDescent="0.2">
      <c r="D36" s="58"/>
      <c r="E36" s="58"/>
      <c r="F36" s="57"/>
      <c r="G36" s="57"/>
      <c r="H36" s="57"/>
      <c r="I36" s="57"/>
    </row>
    <row r="37" spans="4:9" x14ac:dyDescent="0.2">
      <c r="D37" s="58"/>
      <c r="E37" s="58"/>
      <c r="F37" s="57"/>
      <c r="G37" s="57"/>
      <c r="H37" s="57"/>
      <c r="I37" s="57"/>
    </row>
  </sheetData>
  <sheetProtection algorithmName="SHA-512" hashValue="XIRNP2zcA56bHiGQb758O3nEWe6IKqXMRHInPL06Lv3HADC7Chs3qKc/FUYI62SW3oHAkBarRsdK1oA2U7rcoA==" saltValue="aPfb17ncVPDt0S4h1bXmnQ==" spinCount="100000" sheet="1" objects="1" scenarios="1"/>
  <mergeCells count="4">
    <mergeCell ref="B2:F2"/>
    <mergeCell ref="B5:D5"/>
    <mergeCell ref="H6:J6"/>
    <mergeCell ref="E6:G6"/>
  </mergeCells>
  <conditionalFormatting sqref="I8:I21">
    <cfRule type="colorScale" priority="2">
      <colorScale>
        <cfvo type="min"/>
        <cfvo type="percentile" val="50"/>
        <cfvo type="max"/>
        <color rgb="FFF8696B"/>
        <color rgb="FFFFEB84"/>
        <color rgb="FF63BE7B"/>
      </colorScale>
    </cfRule>
  </conditionalFormatting>
  <conditionalFormatting sqref="D8:D22">
    <cfRule type="colorScale" priority="1">
      <colorScale>
        <cfvo type="min"/>
        <cfvo type="percentile" val="50"/>
        <cfvo type="max"/>
        <color rgb="FFF8696B"/>
        <color rgb="FFFFEB84"/>
        <color rgb="FF63BE7B"/>
      </colorScale>
    </cfRule>
  </conditionalFormatting>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N31"/>
  <sheetViews>
    <sheetView topLeftCell="B1" workbookViewId="0">
      <selection activeCell="K4" sqref="K4"/>
    </sheetView>
  </sheetViews>
  <sheetFormatPr baseColWidth="10" defaultColWidth="11.5" defaultRowHeight="15" x14ac:dyDescent="0.2"/>
  <cols>
    <col min="1" max="1" width="2.5" customWidth="1"/>
    <col min="2" max="2" width="30.5" customWidth="1"/>
    <col min="3" max="3" width="11.83203125" customWidth="1"/>
    <col min="4" max="7" width="13.1640625" customWidth="1"/>
    <col min="249" max="249" width="2.5" customWidth="1"/>
    <col min="250" max="250" width="9.5" bestFit="1" customWidth="1"/>
    <col min="251" max="251" width="28.33203125" customWidth="1"/>
    <col min="256" max="256" width="12" bestFit="1" customWidth="1"/>
    <col min="257" max="257" width="16.1640625" customWidth="1"/>
    <col min="258" max="258" width="15.33203125" customWidth="1"/>
    <col min="259" max="259" width="16.5" customWidth="1"/>
    <col min="260" max="261" width="15.6640625" customWidth="1"/>
    <col min="262" max="262" width="13.1640625" customWidth="1"/>
    <col min="505" max="505" width="2.5" customWidth="1"/>
    <col min="506" max="506" width="9.5" bestFit="1" customWidth="1"/>
    <col min="507" max="507" width="28.33203125" customWidth="1"/>
    <col min="512" max="512" width="12" bestFit="1" customWidth="1"/>
    <col min="513" max="513" width="16.1640625" customWidth="1"/>
    <col min="514" max="514" width="15.33203125" customWidth="1"/>
    <col min="515" max="515" width="16.5" customWidth="1"/>
    <col min="516" max="517" width="15.6640625" customWidth="1"/>
    <col min="518" max="518" width="13.1640625" customWidth="1"/>
    <col min="761" max="761" width="2.5" customWidth="1"/>
    <col min="762" max="762" width="9.5" bestFit="1" customWidth="1"/>
    <col min="763" max="763" width="28.33203125" customWidth="1"/>
    <col min="768" max="768" width="12" bestFit="1" customWidth="1"/>
    <col min="769" max="769" width="16.1640625" customWidth="1"/>
    <col min="770" max="770" width="15.33203125" customWidth="1"/>
    <col min="771" max="771" width="16.5" customWidth="1"/>
    <col min="772" max="773" width="15.6640625" customWidth="1"/>
    <col min="774" max="774" width="13.1640625" customWidth="1"/>
    <col min="1017" max="1017" width="2.5" customWidth="1"/>
    <col min="1018" max="1018" width="9.5" bestFit="1" customWidth="1"/>
    <col min="1019" max="1019" width="28.33203125" customWidth="1"/>
    <col min="1024" max="1024" width="12" bestFit="1" customWidth="1"/>
    <col min="1025" max="1025" width="16.1640625" customWidth="1"/>
    <col min="1026" max="1026" width="15.33203125" customWidth="1"/>
    <col min="1027" max="1027" width="16.5" customWidth="1"/>
    <col min="1028" max="1029" width="15.6640625" customWidth="1"/>
    <col min="1030" max="1030" width="13.1640625" customWidth="1"/>
    <col min="1273" max="1273" width="2.5" customWidth="1"/>
    <col min="1274" max="1274" width="9.5" bestFit="1" customWidth="1"/>
    <col min="1275" max="1275" width="28.33203125" customWidth="1"/>
    <col min="1280" max="1280" width="12" bestFit="1" customWidth="1"/>
    <col min="1281" max="1281" width="16.1640625" customWidth="1"/>
    <col min="1282" max="1282" width="15.33203125" customWidth="1"/>
    <col min="1283" max="1283" width="16.5" customWidth="1"/>
    <col min="1284" max="1285" width="15.6640625" customWidth="1"/>
    <col min="1286" max="1286" width="13.1640625" customWidth="1"/>
    <col min="1529" max="1529" width="2.5" customWidth="1"/>
    <col min="1530" max="1530" width="9.5" bestFit="1" customWidth="1"/>
    <col min="1531" max="1531" width="28.33203125" customWidth="1"/>
    <col min="1536" max="1536" width="12" bestFit="1" customWidth="1"/>
    <col min="1537" max="1537" width="16.1640625" customWidth="1"/>
    <col min="1538" max="1538" width="15.33203125" customWidth="1"/>
    <col min="1539" max="1539" width="16.5" customWidth="1"/>
    <col min="1540" max="1541" width="15.6640625" customWidth="1"/>
    <col min="1542" max="1542" width="13.1640625" customWidth="1"/>
    <col min="1785" max="1785" width="2.5" customWidth="1"/>
    <col min="1786" max="1786" width="9.5" bestFit="1" customWidth="1"/>
    <col min="1787" max="1787" width="28.33203125" customWidth="1"/>
    <col min="1792" max="1792" width="12" bestFit="1" customWidth="1"/>
    <col min="1793" max="1793" width="16.1640625" customWidth="1"/>
    <col min="1794" max="1794" width="15.33203125" customWidth="1"/>
    <col min="1795" max="1795" width="16.5" customWidth="1"/>
    <col min="1796" max="1797" width="15.6640625" customWidth="1"/>
    <col min="1798" max="1798" width="13.1640625" customWidth="1"/>
    <col min="2041" max="2041" width="2.5" customWidth="1"/>
    <col min="2042" max="2042" width="9.5" bestFit="1" customWidth="1"/>
    <col min="2043" max="2043" width="28.33203125" customWidth="1"/>
    <col min="2048" max="2048" width="12" bestFit="1" customWidth="1"/>
    <col min="2049" max="2049" width="16.1640625" customWidth="1"/>
    <col min="2050" max="2050" width="15.33203125" customWidth="1"/>
    <col min="2051" max="2051" width="16.5" customWidth="1"/>
    <col min="2052" max="2053" width="15.6640625" customWidth="1"/>
    <col min="2054" max="2054" width="13.1640625" customWidth="1"/>
    <col min="2297" max="2297" width="2.5" customWidth="1"/>
    <col min="2298" max="2298" width="9.5" bestFit="1" customWidth="1"/>
    <col min="2299" max="2299" width="28.33203125" customWidth="1"/>
    <col min="2304" max="2304" width="12" bestFit="1" customWidth="1"/>
    <col min="2305" max="2305" width="16.1640625" customWidth="1"/>
    <col min="2306" max="2306" width="15.33203125" customWidth="1"/>
    <col min="2307" max="2307" width="16.5" customWidth="1"/>
    <col min="2308" max="2309" width="15.6640625" customWidth="1"/>
    <col min="2310" max="2310" width="13.1640625" customWidth="1"/>
    <col min="2553" max="2553" width="2.5" customWidth="1"/>
    <col min="2554" max="2554" width="9.5" bestFit="1" customWidth="1"/>
    <col min="2555" max="2555" width="28.33203125" customWidth="1"/>
    <col min="2560" max="2560" width="12" bestFit="1" customWidth="1"/>
    <col min="2561" max="2561" width="16.1640625" customWidth="1"/>
    <col min="2562" max="2562" width="15.33203125" customWidth="1"/>
    <col min="2563" max="2563" width="16.5" customWidth="1"/>
    <col min="2564" max="2565" width="15.6640625" customWidth="1"/>
    <col min="2566" max="2566" width="13.1640625" customWidth="1"/>
    <col min="2809" max="2809" width="2.5" customWidth="1"/>
    <col min="2810" max="2810" width="9.5" bestFit="1" customWidth="1"/>
    <col min="2811" max="2811" width="28.33203125" customWidth="1"/>
    <col min="2816" max="2816" width="12" bestFit="1" customWidth="1"/>
    <col min="2817" max="2817" width="16.1640625" customWidth="1"/>
    <col min="2818" max="2818" width="15.33203125" customWidth="1"/>
    <col min="2819" max="2819" width="16.5" customWidth="1"/>
    <col min="2820" max="2821" width="15.6640625" customWidth="1"/>
    <col min="2822" max="2822" width="13.1640625" customWidth="1"/>
    <col min="3065" max="3065" width="2.5" customWidth="1"/>
    <col min="3066" max="3066" width="9.5" bestFit="1" customWidth="1"/>
    <col min="3067" max="3067" width="28.33203125" customWidth="1"/>
    <col min="3072" max="3072" width="12" bestFit="1" customWidth="1"/>
    <col min="3073" max="3073" width="16.1640625" customWidth="1"/>
    <col min="3074" max="3074" width="15.33203125" customWidth="1"/>
    <col min="3075" max="3075" width="16.5" customWidth="1"/>
    <col min="3076" max="3077" width="15.6640625" customWidth="1"/>
    <col min="3078" max="3078" width="13.1640625" customWidth="1"/>
    <col min="3321" max="3321" width="2.5" customWidth="1"/>
    <col min="3322" max="3322" width="9.5" bestFit="1" customWidth="1"/>
    <col min="3323" max="3323" width="28.33203125" customWidth="1"/>
    <col min="3328" max="3328" width="12" bestFit="1" customWidth="1"/>
    <col min="3329" max="3329" width="16.1640625" customWidth="1"/>
    <col min="3330" max="3330" width="15.33203125" customWidth="1"/>
    <col min="3331" max="3331" width="16.5" customWidth="1"/>
    <col min="3332" max="3333" width="15.6640625" customWidth="1"/>
    <col min="3334" max="3334" width="13.1640625" customWidth="1"/>
    <col min="3577" max="3577" width="2.5" customWidth="1"/>
    <col min="3578" max="3578" width="9.5" bestFit="1" customWidth="1"/>
    <col min="3579" max="3579" width="28.33203125" customWidth="1"/>
    <col min="3584" max="3584" width="12" bestFit="1" customWidth="1"/>
    <col min="3585" max="3585" width="16.1640625" customWidth="1"/>
    <col min="3586" max="3586" width="15.33203125" customWidth="1"/>
    <col min="3587" max="3587" width="16.5" customWidth="1"/>
    <col min="3588" max="3589" width="15.6640625" customWidth="1"/>
    <col min="3590" max="3590" width="13.1640625" customWidth="1"/>
    <col min="3833" max="3833" width="2.5" customWidth="1"/>
    <col min="3834" max="3834" width="9.5" bestFit="1" customWidth="1"/>
    <col min="3835" max="3835" width="28.33203125" customWidth="1"/>
    <col min="3840" max="3840" width="12" bestFit="1" customWidth="1"/>
    <col min="3841" max="3841" width="16.1640625" customWidth="1"/>
    <col min="3842" max="3842" width="15.33203125" customWidth="1"/>
    <col min="3843" max="3843" width="16.5" customWidth="1"/>
    <col min="3844" max="3845" width="15.6640625" customWidth="1"/>
    <col min="3846" max="3846" width="13.1640625" customWidth="1"/>
    <col min="4089" max="4089" width="2.5" customWidth="1"/>
    <col min="4090" max="4090" width="9.5" bestFit="1" customWidth="1"/>
    <col min="4091" max="4091" width="28.33203125" customWidth="1"/>
    <col min="4096" max="4096" width="12" bestFit="1" customWidth="1"/>
    <col min="4097" max="4097" width="16.1640625" customWidth="1"/>
    <col min="4098" max="4098" width="15.33203125" customWidth="1"/>
    <col min="4099" max="4099" width="16.5" customWidth="1"/>
    <col min="4100" max="4101" width="15.6640625" customWidth="1"/>
    <col min="4102" max="4102" width="13.1640625" customWidth="1"/>
    <col min="4345" max="4345" width="2.5" customWidth="1"/>
    <col min="4346" max="4346" width="9.5" bestFit="1" customWidth="1"/>
    <col min="4347" max="4347" width="28.33203125" customWidth="1"/>
    <col min="4352" max="4352" width="12" bestFit="1" customWidth="1"/>
    <col min="4353" max="4353" width="16.1640625" customWidth="1"/>
    <col min="4354" max="4354" width="15.33203125" customWidth="1"/>
    <col min="4355" max="4355" width="16.5" customWidth="1"/>
    <col min="4356" max="4357" width="15.6640625" customWidth="1"/>
    <col min="4358" max="4358" width="13.1640625" customWidth="1"/>
    <col min="4601" max="4601" width="2.5" customWidth="1"/>
    <col min="4602" max="4602" width="9.5" bestFit="1" customWidth="1"/>
    <col min="4603" max="4603" width="28.33203125" customWidth="1"/>
    <col min="4608" max="4608" width="12" bestFit="1" customWidth="1"/>
    <col min="4609" max="4609" width="16.1640625" customWidth="1"/>
    <col min="4610" max="4610" width="15.33203125" customWidth="1"/>
    <col min="4611" max="4611" width="16.5" customWidth="1"/>
    <col min="4612" max="4613" width="15.6640625" customWidth="1"/>
    <col min="4614" max="4614" width="13.1640625" customWidth="1"/>
    <col min="4857" max="4857" width="2.5" customWidth="1"/>
    <col min="4858" max="4858" width="9.5" bestFit="1" customWidth="1"/>
    <col min="4859" max="4859" width="28.33203125" customWidth="1"/>
    <col min="4864" max="4864" width="12" bestFit="1" customWidth="1"/>
    <col min="4865" max="4865" width="16.1640625" customWidth="1"/>
    <col min="4866" max="4866" width="15.33203125" customWidth="1"/>
    <col min="4867" max="4867" width="16.5" customWidth="1"/>
    <col min="4868" max="4869" width="15.6640625" customWidth="1"/>
    <col min="4870" max="4870" width="13.1640625" customWidth="1"/>
    <col min="5113" max="5113" width="2.5" customWidth="1"/>
    <col min="5114" max="5114" width="9.5" bestFit="1" customWidth="1"/>
    <col min="5115" max="5115" width="28.33203125" customWidth="1"/>
    <col min="5120" max="5120" width="12" bestFit="1" customWidth="1"/>
    <col min="5121" max="5121" width="16.1640625" customWidth="1"/>
    <col min="5122" max="5122" width="15.33203125" customWidth="1"/>
    <col min="5123" max="5123" width="16.5" customWidth="1"/>
    <col min="5124" max="5125" width="15.6640625" customWidth="1"/>
    <col min="5126" max="5126" width="13.1640625" customWidth="1"/>
    <col min="5369" max="5369" width="2.5" customWidth="1"/>
    <col min="5370" max="5370" width="9.5" bestFit="1" customWidth="1"/>
    <col min="5371" max="5371" width="28.33203125" customWidth="1"/>
    <col min="5376" max="5376" width="12" bestFit="1" customWidth="1"/>
    <col min="5377" max="5377" width="16.1640625" customWidth="1"/>
    <col min="5378" max="5378" width="15.33203125" customWidth="1"/>
    <col min="5379" max="5379" width="16.5" customWidth="1"/>
    <col min="5380" max="5381" width="15.6640625" customWidth="1"/>
    <col min="5382" max="5382" width="13.1640625" customWidth="1"/>
    <col min="5625" max="5625" width="2.5" customWidth="1"/>
    <col min="5626" max="5626" width="9.5" bestFit="1" customWidth="1"/>
    <col min="5627" max="5627" width="28.33203125" customWidth="1"/>
    <col min="5632" max="5632" width="12" bestFit="1" customWidth="1"/>
    <col min="5633" max="5633" width="16.1640625" customWidth="1"/>
    <col min="5634" max="5634" width="15.33203125" customWidth="1"/>
    <col min="5635" max="5635" width="16.5" customWidth="1"/>
    <col min="5636" max="5637" width="15.6640625" customWidth="1"/>
    <col min="5638" max="5638" width="13.1640625" customWidth="1"/>
    <col min="5881" max="5881" width="2.5" customWidth="1"/>
    <col min="5882" max="5882" width="9.5" bestFit="1" customWidth="1"/>
    <col min="5883" max="5883" width="28.33203125" customWidth="1"/>
    <col min="5888" max="5888" width="12" bestFit="1" customWidth="1"/>
    <col min="5889" max="5889" width="16.1640625" customWidth="1"/>
    <col min="5890" max="5890" width="15.33203125" customWidth="1"/>
    <col min="5891" max="5891" width="16.5" customWidth="1"/>
    <col min="5892" max="5893" width="15.6640625" customWidth="1"/>
    <col min="5894" max="5894" width="13.1640625" customWidth="1"/>
    <col min="6137" max="6137" width="2.5" customWidth="1"/>
    <col min="6138" max="6138" width="9.5" bestFit="1" customWidth="1"/>
    <col min="6139" max="6139" width="28.33203125" customWidth="1"/>
    <col min="6144" max="6144" width="12" bestFit="1" customWidth="1"/>
    <col min="6145" max="6145" width="16.1640625" customWidth="1"/>
    <col min="6146" max="6146" width="15.33203125" customWidth="1"/>
    <col min="6147" max="6147" width="16.5" customWidth="1"/>
    <col min="6148" max="6149" width="15.6640625" customWidth="1"/>
    <col min="6150" max="6150" width="13.1640625" customWidth="1"/>
    <col min="6393" max="6393" width="2.5" customWidth="1"/>
    <col min="6394" max="6394" width="9.5" bestFit="1" customWidth="1"/>
    <col min="6395" max="6395" width="28.33203125" customWidth="1"/>
    <col min="6400" max="6400" width="12" bestFit="1" customWidth="1"/>
    <col min="6401" max="6401" width="16.1640625" customWidth="1"/>
    <col min="6402" max="6402" width="15.33203125" customWidth="1"/>
    <col min="6403" max="6403" width="16.5" customWidth="1"/>
    <col min="6404" max="6405" width="15.6640625" customWidth="1"/>
    <col min="6406" max="6406" width="13.1640625" customWidth="1"/>
    <col min="6649" max="6649" width="2.5" customWidth="1"/>
    <col min="6650" max="6650" width="9.5" bestFit="1" customWidth="1"/>
    <col min="6651" max="6651" width="28.33203125" customWidth="1"/>
    <col min="6656" max="6656" width="12" bestFit="1" customWidth="1"/>
    <col min="6657" max="6657" width="16.1640625" customWidth="1"/>
    <col min="6658" max="6658" width="15.33203125" customWidth="1"/>
    <col min="6659" max="6659" width="16.5" customWidth="1"/>
    <col min="6660" max="6661" width="15.6640625" customWidth="1"/>
    <col min="6662" max="6662" width="13.1640625" customWidth="1"/>
    <col min="6905" max="6905" width="2.5" customWidth="1"/>
    <col min="6906" max="6906" width="9.5" bestFit="1" customWidth="1"/>
    <col min="6907" max="6907" width="28.33203125" customWidth="1"/>
    <col min="6912" max="6912" width="12" bestFit="1" customWidth="1"/>
    <col min="6913" max="6913" width="16.1640625" customWidth="1"/>
    <col min="6914" max="6914" width="15.33203125" customWidth="1"/>
    <col min="6915" max="6915" width="16.5" customWidth="1"/>
    <col min="6916" max="6917" width="15.6640625" customWidth="1"/>
    <col min="6918" max="6918" width="13.1640625" customWidth="1"/>
    <col min="7161" max="7161" width="2.5" customWidth="1"/>
    <col min="7162" max="7162" width="9.5" bestFit="1" customWidth="1"/>
    <col min="7163" max="7163" width="28.33203125" customWidth="1"/>
    <col min="7168" max="7168" width="12" bestFit="1" customWidth="1"/>
    <col min="7169" max="7169" width="16.1640625" customWidth="1"/>
    <col min="7170" max="7170" width="15.33203125" customWidth="1"/>
    <col min="7171" max="7171" width="16.5" customWidth="1"/>
    <col min="7172" max="7173" width="15.6640625" customWidth="1"/>
    <col min="7174" max="7174" width="13.1640625" customWidth="1"/>
    <col min="7417" max="7417" width="2.5" customWidth="1"/>
    <col min="7418" max="7418" width="9.5" bestFit="1" customWidth="1"/>
    <col min="7419" max="7419" width="28.33203125" customWidth="1"/>
    <col min="7424" max="7424" width="12" bestFit="1" customWidth="1"/>
    <col min="7425" max="7425" width="16.1640625" customWidth="1"/>
    <col min="7426" max="7426" width="15.33203125" customWidth="1"/>
    <col min="7427" max="7427" width="16.5" customWidth="1"/>
    <col min="7428" max="7429" width="15.6640625" customWidth="1"/>
    <col min="7430" max="7430" width="13.1640625" customWidth="1"/>
    <col min="7673" max="7673" width="2.5" customWidth="1"/>
    <col min="7674" max="7674" width="9.5" bestFit="1" customWidth="1"/>
    <col min="7675" max="7675" width="28.33203125" customWidth="1"/>
    <col min="7680" max="7680" width="12" bestFit="1" customWidth="1"/>
    <col min="7681" max="7681" width="16.1640625" customWidth="1"/>
    <col min="7682" max="7682" width="15.33203125" customWidth="1"/>
    <col min="7683" max="7683" width="16.5" customWidth="1"/>
    <col min="7684" max="7685" width="15.6640625" customWidth="1"/>
    <col min="7686" max="7686" width="13.1640625" customWidth="1"/>
    <col min="7929" max="7929" width="2.5" customWidth="1"/>
    <col min="7930" max="7930" width="9.5" bestFit="1" customWidth="1"/>
    <col min="7931" max="7931" width="28.33203125" customWidth="1"/>
    <col min="7936" max="7936" width="12" bestFit="1" customWidth="1"/>
    <col min="7937" max="7937" width="16.1640625" customWidth="1"/>
    <col min="7938" max="7938" width="15.33203125" customWidth="1"/>
    <col min="7939" max="7939" width="16.5" customWidth="1"/>
    <col min="7940" max="7941" width="15.6640625" customWidth="1"/>
    <col min="7942" max="7942" width="13.1640625" customWidth="1"/>
    <col min="8185" max="8185" width="2.5" customWidth="1"/>
    <col min="8186" max="8186" width="9.5" bestFit="1" customWidth="1"/>
    <col min="8187" max="8187" width="28.33203125" customWidth="1"/>
    <col min="8192" max="8192" width="12" bestFit="1" customWidth="1"/>
    <col min="8193" max="8193" width="16.1640625" customWidth="1"/>
    <col min="8194" max="8194" width="15.33203125" customWidth="1"/>
    <col min="8195" max="8195" width="16.5" customWidth="1"/>
    <col min="8196" max="8197" width="15.6640625" customWidth="1"/>
    <col min="8198" max="8198" width="13.1640625" customWidth="1"/>
    <col min="8441" max="8441" width="2.5" customWidth="1"/>
    <col min="8442" max="8442" width="9.5" bestFit="1" customWidth="1"/>
    <col min="8443" max="8443" width="28.33203125" customWidth="1"/>
    <col min="8448" max="8448" width="12" bestFit="1" customWidth="1"/>
    <col min="8449" max="8449" width="16.1640625" customWidth="1"/>
    <col min="8450" max="8450" width="15.33203125" customWidth="1"/>
    <col min="8451" max="8451" width="16.5" customWidth="1"/>
    <col min="8452" max="8453" width="15.6640625" customWidth="1"/>
    <col min="8454" max="8454" width="13.1640625" customWidth="1"/>
    <col min="8697" max="8697" width="2.5" customWidth="1"/>
    <col min="8698" max="8698" width="9.5" bestFit="1" customWidth="1"/>
    <col min="8699" max="8699" width="28.33203125" customWidth="1"/>
    <col min="8704" max="8704" width="12" bestFit="1" customWidth="1"/>
    <col min="8705" max="8705" width="16.1640625" customWidth="1"/>
    <col min="8706" max="8706" width="15.33203125" customWidth="1"/>
    <col min="8707" max="8707" width="16.5" customWidth="1"/>
    <col min="8708" max="8709" width="15.6640625" customWidth="1"/>
    <col min="8710" max="8710" width="13.1640625" customWidth="1"/>
    <col min="8953" max="8953" width="2.5" customWidth="1"/>
    <col min="8954" max="8954" width="9.5" bestFit="1" customWidth="1"/>
    <col min="8955" max="8955" width="28.33203125" customWidth="1"/>
    <col min="8960" max="8960" width="12" bestFit="1" customWidth="1"/>
    <col min="8961" max="8961" width="16.1640625" customWidth="1"/>
    <col min="8962" max="8962" width="15.33203125" customWidth="1"/>
    <col min="8963" max="8963" width="16.5" customWidth="1"/>
    <col min="8964" max="8965" width="15.6640625" customWidth="1"/>
    <col min="8966" max="8966" width="13.1640625" customWidth="1"/>
    <col min="9209" max="9209" width="2.5" customWidth="1"/>
    <col min="9210" max="9210" width="9.5" bestFit="1" customWidth="1"/>
    <col min="9211" max="9211" width="28.33203125" customWidth="1"/>
    <col min="9216" max="9216" width="12" bestFit="1" customWidth="1"/>
    <col min="9217" max="9217" width="16.1640625" customWidth="1"/>
    <col min="9218" max="9218" width="15.33203125" customWidth="1"/>
    <col min="9219" max="9219" width="16.5" customWidth="1"/>
    <col min="9220" max="9221" width="15.6640625" customWidth="1"/>
    <col min="9222" max="9222" width="13.1640625" customWidth="1"/>
    <col min="9465" max="9465" width="2.5" customWidth="1"/>
    <col min="9466" max="9466" width="9.5" bestFit="1" customWidth="1"/>
    <col min="9467" max="9467" width="28.33203125" customWidth="1"/>
    <col min="9472" max="9472" width="12" bestFit="1" customWidth="1"/>
    <col min="9473" max="9473" width="16.1640625" customWidth="1"/>
    <col min="9474" max="9474" width="15.33203125" customWidth="1"/>
    <col min="9475" max="9475" width="16.5" customWidth="1"/>
    <col min="9476" max="9477" width="15.6640625" customWidth="1"/>
    <col min="9478" max="9478" width="13.1640625" customWidth="1"/>
    <col min="9721" max="9721" width="2.5" customWidth="1"/>
    <col min="9722" max="9722" width="9.5" bestFit="1" customWidth="1"/>
    <col min="9723" max="9723" width="28.33203125" customWidth="1"/>
    <col min="9728" max="9728" width="12" bestFit="1" customWidth="1"/>
    <col min="9729" max="9729" width="16.1640625" customWidth="1"/>
    <col min="9730" max="9730" width="15.33203125" customWidth="1"/>
    <col min="9731" max="9731" width="16.5" customWidth="1"/>
    <col min="9732" max="9733" width="15.6640625" customWidth="1"/>
    <col min="9734" max="9734" width="13.1640625" customWidth="1"/>
    <col min="9977" max="9977" width="2.5" customWidth="1"/>
    <col min="9978" max="9978" width="9.5" bestFit="1" customWidth="1"/>
    <col min="9979" max="9979" width="28.33203125" customWidth="1"/>
    <col min="9984" max="9984" width="12" bestFit="1" customWidth="1"/>
    <col min="9985" max="9985" width="16.1640625" customWidth="1"/>
    <col min="9986" max="9986" width="15.33203125" customWidth="1"/>
    <col min="9987" max="9987" width="16.5" customWidth="1"/>
    <col min="9988" max="9989" width="15.6640625" customWidth="1"/>
    <col min="9990" max="9990" width="13.1640625" customWidth="1"/>
    <col min="10233" max="10233" width="2.5" customWidth="1"/>
    <col min="10234" max="10234" width="9.5" bestFit="1" customWidth="1"/>
    <col min="10235" max="10235" width="28.33203125" customWidth="1"/>
    <col min="10240" max="10240" width="12" bestFit="1" customWidth="1"/>
    <col min="10241" max="10241" width="16.1640625" customWidth="1"/>
    <col min="10242" max="10242" width="15.33203125" customWidth="1"/>
    <col min="10243" max="10243" width="16.5" customWidth="1"/>
    <col min="10244" max="10245" width="15.6640625" customWidth="1"/>
    <col min="10246" max="10246" width="13.1640625" customWidth="1"/>
    <col min="10489" max="10489" width="2.5" customWidth="1"/>
    <col min="10490" max="10490" width="9.5" bestFit="1" customWidth="1"/>
    <col min="10491" max="10491" width="28.33203125" customWidth="1"/>
    <col min="10496" max="10496" width="12" bestFit="1" customWidth="1"/>
    <col min="10497" max="10497" width="16.1640625" customWidth="1"/>
    <col min="10498" max="10498" width="15.33203125" customWidth="1"/>
    <col min="10499" max="10499" width="16.5" customWidth="1"/>
    <col min="10500" max="10501" width="15.6640625" customWidth="1"/>
    <col min="10502" max="10502" width="13.1640625" customWidth="1"/>
    <col min="10745" max="10745" width="2.5" customWidth="1"/>
    <col min="10746" max="10746" width="9.5" bestFit="1" customWidth="1"/>
    <col min="10747" max="10747" width="28.33203125" customWidth="1"/>
    <col min="10752" max="10752" width="12" bestFit="1" customWidth="1"/>
    <col min="10753" max="10753" width="16.1640625" customWidth="1"/>
    <col min="10754" max="10754" width="15.33203125" customWidth="1"/>
    <col min="10755" max="10755" width="16.5" customWidth="1"/>
    <col min="10756" max="10757" width="15.6640625" customWidth="1"/>
    <col min="10758" max="10758" width="13.1640625" customWidth="1"/>
    <col min="11001" max="11001" width="2.5" customWidth="1"/>
    <col min="11002" max="11002" width="9.5" bestFit="1" customWidth="1"/>
    <col min="11003" max="11003" width="28.33203125" customWidth="1"/>
    <col min="11008" max="11008" width="12" bestFit="1" customWidth="1"/>
    <col min="11009" max="11009" width="16.1640625" customWidth="1"/>
    <col min="11010" max="11010" width="15.33203125" customWidth="1"/>
    <col min="11011" max="11011" width="16.5" customWidth="1"/>
    <col min="11012" max="11013" width="15.6640625" customWidth="1"/>
    <col min="11014" max="11014" width="13.1640625" customWidth="1"/>
    <col min="11257" max="11257" width="2.5" customWidth="1"/>
    <col min="11258" max="11258" width="9.5" bestFit="1" customWidth="1"/>
    <col min="11259" max="11259" width="28.33203125" customWidth="1"/>
    <col min="11264" max="11264" width="12" bestFit="1" customWidth="1"/>
    <col min="11265" max="11265" width="16.1640625" customWidth="1"/>
    <col min="11266" max="11266" width="15.33203125" customWidth="1"/>
    <col min="11267" max="11267" width="16.5" customWidth="1"/>
    <col min="11268" max="11269" width="15.6640625" customWidth="1"/>
    <col min="11270" max="11270" width="13.1640625" customWidth="1"/>
    <col min="11513" max="11513" width="2.5" customWidth="1"/>
    <col min="11514" max="11514" width="9.5" bestFit="1" customWidth="1"/>
    <col min="11515" max="11515" width="28.33203125" customWidth="1"/>
    <col min="11520" max="11520" width="12" bestFit="1" customWidth="1"/>
    <col min="11521" max="11521" width="16.1640625" customWidth="1"/>
    <col min="11522" max="11522" width="15.33203125" customWidth="1"/>
    <col min="11523" max="11523" width="16.5" customWidth="1"/>
    <col min="11524" max="11525" width="15.6640625" customWidth="1"/>
    <col min="11526" max="11526" width="13.1640625" customWidth="1"/>
    <col min="11769" max="11769" width="2.5" customWidth="1"/>
    <col min="11770" max="11770" width="9.5" bestFit="1" customWidth="1"/>
    <col min="11771" max="11771" width="28.33203125" customWidth="1"/>
    <col min="11776" max="11776" width="12" bestFit="1" customWidth="1"/>
    <col min="11777" max="11777" width="16.1640625" customWidth="1"/>
    <col min="11778" max="11778" width="15.33203125" customWidth="1"/>
    <col min="11779" max="11779" width="16.5" customWidth="1"/>
    <col min="11780" max="11781" width="15.6640625" customWidth="1"/>
    <col min="11782" max="11782" width="13.1640625" customWidth="1"/>
    <col min="12025" max="12025" width="2.5" customWidth="1"/>
    <col min="12026" max="12026" width="9.5" bestFit="1" customWidth="1"/>
    <col min="12027" max="12027" width="28.33203125" customWidth="1"/>
    <col min="12032" max="12032" width="12" bestFit="1" customWidth="1"/>
    <col min="12033" max="12033" width="16.1640625" customWidth="1"/>
    <col min="12034" max="12034" width="15.33203125" customWidth="1"/>
    <col min="12035" max="12035" width="16.5" customWidth="1"/>
    <col min="12036" max="12037" width="15.6640625" customWidth="1"/>
    <col min="12038" max="12038" width="13.1640625" customWidth="1"/>
    <col min="12281" max="12281" width="2.5" customWidth="1"/>
    <col min="12282" max="12282" width="9.5" bestFit="1" customWidth="1"/>
    <col min="12283" max="12283" width="28.33203125" customWidth="1"/>
    <col min="12288" max="12288" width="12" bestFit="1" customWidth="1"/>
    <col min="12289" max="12289" width="16.1640625" customWidth="1"/>
    <col min="12290" max="12290" width="15.33203125" customWidth="1"/>
    <col min="12291" max="12291" width="16.5" customWidth="1"/>
    <col min="12292" max="12293" width="15.6640625" customWidth="1"/>
    <col min="12294" max="12294" width="13.1640625" customWidth="1"/>
    <col min="12537" max="12537" width="2.5" customWidth="1"/>
    <col min="12538" max="12538" width="9.5" bestFit="1" customWidth="1"/>
    <col min="12539" max="12539" width="28.33203125" customWidth="1"/>
    <col min="12544" max="12544" width="12" bestFit="1" customWidth="1"/>
    <col min="12545" max="12545" width="16.1640625" customWidth="1"/>
    <col min="12546" max="12546" width="15.33203125" customWidth="1"/>
    <col min="12547" max="12547" width="16.5" customWidth="1"/>
    <col min="12548" max="12549" width="15.6640625" customWidth="1"/>
    <col min="12550" max="12550" width="13.1640625" customWidth="1"/>
    <col min="12793" max="12793" width="2.5" customWidth="1"/>
    <col min="12794" max="12794" width="9.5" bestFit="1" customWidth="1"/>
    <col min="12795" max="12795" width="28.33203125" customWidth="1"/>
    <col min="12800" max="12800" width="12" bestFit="1" customWidth="1"/>
    <col min="12801" max="12801" width="16.1640625" customWidth="1"/>
    <col min="12802" max="12802" width="15.33203125" customWidth="1"/>
    <col min="12803" max="12803" width="16.5" customWidth="1"/>
    <col min="12804" max="12805" width="15.6640625" customWidth="1"/>
    <col min="12806" max="12806" width="13.1640625" customWidth="1"/>
    <col min="13049" max="13049" width="2.5" customWidth="1"/>
    <col min="13050" max="13050" width="9.5" bestFit="1" customWidth="1"/>
    <col min="13051" max="13051" width="28.33203125" customWidth="1"/>
    <col min="13056" max="13056" width="12" bestFit="1" customWidth="1"/>
    <col min="13057" max="13057" width="16.1640625" customWidth="1"/>
    <col min="13058" max="13058" width="15.33203125" customWidth="1"/>
    <col min="13059" max="13059" width="16.5" customWidth="1"/>
    <col min="13060" max="13061" width="15.6640625" customWidth="1"/>
    <col min="13062" max="13062" width="13.1640625" customWidth="1"/>
    <col min="13305" max="13305" width="2.5" customWidth="1"/>
    <col min="13306" max="13306" width="9.5" bestFit="1" customWidth="1"/>
    <col min="13307" max="13307" width="28.33203125" customWidth="1"/>
    <col min="13312" max="13312" width="12" bestFit="1" customWidth="1"/>
    <col min="13313" max="13313" width="16.1640625" customWidth="1"/>
    <col min="13314" max="13314" width="15.33203125" customWidth="1"/>
    <col min="13315" max="13315" width="16.5" customWidth="1"/>
    <col min="13316" max="13317" width="15.6640625" customWidth="1"/>
    <col min="13318" max="13318" width="13.1640625" customWidth="1"/>
    <col min="13561" max="13561" width="2.5" customWidth="1"/>
    <col min="13562" max="13562" width="9.5" bestFit="1" customWidth="1"/>
    <col min="13563" max="13563" width="28.33203125" customWidth="1"/>
    <col min="13568" max="13568" width="12" bestFit="1" customWidth="1"/>
    <col min="13569" max="13569" width="16.1640625" customWidth="1"/>
    <col min="13570" max="13570" width="15.33203125" customWidth="1"/>
    <col min="13571" max="13571" width="16.5" customWidth="1"/>
    <col min="13572" max="13573" width="15.6640625" customWidth="1"/>
    <col min="13574" max="13574" width="13.1640625" customWidth="1"/>
    <col min="13817" max="13817" width="2.5" customWidth="1"/>
    <col min="13818" max="13818" width="9.5" bestFit="1" customWidth="1"/>
    <col min="13819" max="13819" width="28.33203125" customWidth="1"/>
    <col min="13824" max="13824" width="12" bestFit="1" customWidth="1"/>
    <col min="13825" max="13825" width="16.1640625" customWidth="1"/>
    <col min="13826" max="13826" width="15.33203125" customWidth="1"/>
    <col min="13827" max="13827" width="16.5" customWidth="1"/>
    <col min="13828" max="13829" width="15.6640625" customWidth="1"/>
    <col min="13830" max="13830" width="13.1640625" customWidth="1"/>
    <col min="14073" max="14073" width="2.5" customWidth="1"/>
    <col min="14074" max="14074" width="9.5" bestFit="1" customWidth="1"/>
    <col min="14075" max="14075" width="28.33203125" customWidth="1"/>
    <col min="14080" max="14080" width="12" bestFit="1" customWidth="1"/>
    <col min="14081" max="14081" width="16.1640625" customWidth="1"/>
    <col min="14082" max="14082" width="15.33203125" customWidth="1"/>
    <col min="14083" max="14083" width="16.5" customWidth="1"/>
    <col min="14084" max="14085" width="15.6640625" customWidth="1"/>
    <col min="14086" max="14086" width="13.1640625" customWidth="1"/>
    <col min="14329" max="14329" width="2.5" customWidth="1"/>
    <col min="14330" max="14330" width="9.5" bestFit="1" customWidth="1"/>
    <col min="14331" max="14331" width="28.33203125" customWidth="1"/>
    <col min="14336" max="14336" width="12" bestFit="1" customWidth="1"/>
    <col min="14337" max="14337" width="16.1640625" customWidth="1"/>
    <col min="14338" max="14338" width="15.33203125" customWidth="1"/>
    <col min="14339" max="14339" width="16.5" customWidth="1"/>
    <col min="14340" max="14341" width="15.6640625" customWidth="1"/>
    <col min="14342" max="14342" width="13.1640625" customWidth="1"/>
    <col min="14585" max="14585" width="2.5" customWidth="1"/>
    <col min="14586" max="14586" width="9.5" bestFit="1" customWidth="1"/>
    <col min="14587" max="14587" width="28.33203125" customWidth="1"/>
    <col min="14592" max="14592" width="12" bestFit="1" customWidth="1"/>
    <col min="14593" max="14593" width="16.1640625" customWidth="1"/>
    <col min="14594" max="14594" width="15.33203125" customWidth="1"/>
    <col min="14595" max="14595" width="16.5" customWidth="1"/>
    <col min="14596" max="14597" width="15.6640625" customWidth="1"/>
    <col min="14598" max="14598" width="13.1640625" customWidth="1"/>
    <col min="14841" max="14841" width="2.5" customWidth="1"/>
    <col min="14842" max="14842" width="9.5" bestFit="1" customWidth="1"/>
    <col min="14843" max="14843" width="28.33203125" customWidth="1"/>
    <col min="14848" max="14848" width="12" bestFit="1" customWidth="1"/>
    <col min="14849" max="14849" width="16.1640625" customWidth="1"/>
    <col min="14850" max="14850" width="15.33203125" customWidth="1"/>
    <col min="14851" max="14851" width="16.5" customWidth="1"/>
    <col min="14852" max="14853" width="15.6640625" customWidth="1"/>
    <col min="14854" max="14854" width="13.1640625" customWidth="1"/>
    <col min="15097" max="15097" width="2.5" customWidth="1"/>
    <col min="15098" max="15098" width="9.5" bestFit="1" customWidth="1"/>
    <col min="15099" max="15099" width="28.33203125" customWidth="1"/>
    <col min="15104" max="15104" width="12" bestFit="1" customWidth="1"/>
    <col min="15105" max="15105" width="16.1640625" customWidth="1"/>
    <col min="15106" max="15106" width="15.33203125" customWidth="1"/>
    <col min="15107" max="15107" width="16.5" customWidth="1"/>
    <col min="15108" max="15109" width="15.6640625" customWidth="1"/>
    <col min="15110" max="15110" width="13.1640625" customWidth="1"/>
    <col min="15353" max="15353" width="2.5" customWidth="1"/>
    <col min="15354" max="15354" width="9.5" bestFit="1" customWidth="1"/>
    <col min="15355" max="15355" width="28.33203125" customWidth="1"/>
    <col min="15360" max="15360" width="12" bestFit="1" customWidth="1"/>
    <col min="15361" max="15361" width="16.1640625" customWidth="1"/>
    <col min="15362" max="15362" width="15.33203125" customWidth="1"/>
    <col min="15363" max="15363" width="16.5" customWidth="1"/>
    <col min="15364" max="15365" width="15.6640625" customWidth="1"/>
    <col min="15366" max="15366" width="13.1640625" customWidth="1"/>
    <col min="15609" max="15609" width="2.5" customWidth="1"/>
    <col min="15610" max="15610" width="9.5" bestFit="1" customWidth="1"/>
    <col min="15611" max="15611" width="28.33203125" customWidth="1"/>
    <col min="15616" max="15616" width="12" bestFit="1" customWidth="1"/>
    <col min="15617" max="15617" width="16.1640625" customWidth="1"/>
    <col min="15618" max="15618" width="15.33203125" customWidth="1"/>
    <col min="15619" max="15619" width="16.5" customWidth="1"/>
    <col min="15620" max="15621" width="15.6640625" customWidth="1"/>
    <col min="15622" max="15622" width="13.1640625" customWidth="1"/>
    <col min="15865" max="15865" width="2.5" customWidth="1"/>
    <col min="15866" max="15866" width="9.5" bestFit="1" customWidth="1"/>
    <col min="15867" max="15867" width="28.33203125" customWidth="1"/>
    <col min="15872" max="15872" width="12" bestFit="1" customWidth="1"/>
    <col min="15873" max="15873" width="16.1640625" customWidth="1"/>
    <col min="15874" max="15874" width="15.33203125" customWidth="1"/>
    <col min="15875" max="15875" width="16.5" customWidth="1"/>
    <col min="15876" max="15877" width="15.6640625" customWidth="1"/>
    <col min="15878" max="15878" width="13.1640625" customWidth="1"/>
    <col min="16121" max="16121" width="2.5" customWidth="1"/>
    <col min="16122" max="16122" width="9.5" bestFit="1" customWidth="1"/>
    <col min="16123" max="16123" width="28.33203125" customWidth="1"/>
    <col min="16128" max="16128" width="12" bestFit="1" customWidth="1"/>
    <col min="16129" max="16129" width="16.1640625" customWidth="1"/>
    <col min="16130" max="16130" width="15.33203125" customWidth="1"/>
    <col min="16131" max="16131" width="16.5" customWidth="1"/>
    <col min="16132" max="16133" width="15.6640625" customWidth="1"/>
    <col min="16134" max="16134" width="13.1640625" customWidth="1"/>
  </cols>
  <sheetData>
    <row r="2" spans="1:14" ht="21" x14ac:dyDescent="0.25">
      <c r="A2" s="41"/>
      <c r="B2" s="48"/>
      <c r="C2" s="48"/>
    </row>
    <row r="3" spans="1:14" ht="4" customHeight="1" x14ac:dyDescent="0.2">
      <c r="A3" s="41"/>
      <c r="B3" s="44"/>
      <c r="C3" s="44"/>
    </row>
    <row r="4" spans="1:14" ht="23.25" customHeight="1" x14ac:dyDescent="0.2">
      <c r="A4" s="41"/>
      <c r="B4" s="42"/>
      <c r="C4" s="42"/>
    </row>
    <row r="5" spans="1:14" ht="16" x14ac:dyDescent="0.2">
      <c r="A5" s="41"/>
      <c r="B5" s="42"/>
      <c r="C5" s="42"/>
    </row>
    <row r="6" spans="1:14" x14ac:dyDescent="0.2">
      <c r="C6" s="262" t="s">
        <v>82</v>
      </c>
      <c r="D6" s="262"/>
      <c r="E6" s="262"/>
      <c r="F6" s="262"/>
      <c r="G6" s="262"/>
      <c r="H6" s="262"/>
      <c r="I6" s="168"/>
      <c r="J6" s="168"/>
      <c r="K6" s="168"/>
    </row>
    <row r="7" spans="1:14" ht="15" customHeight="1" x14ac:dyDescent="0.2">
      <c r="B7" s="259"/>
      <c r="C7" s="259"/>
      <c r="D7" s="167"/>
      <c r="E7" s="257" t="s">
        <v>83</v>
      </c>
      <c r="F7" s="258"/>
      <c r="G7" s="258"/>
    </row>
    <row r="8" spans="1:14" s="35" customFormat="1" ht="49" thickBot="1" x14ac:dyDescent="0.25">
      <c r="B8" s="37" t="s">
        <v>74</v>
      </c>
      <c r="C8" s="38" t="s">
        <v>105</v>
      </c>
      <c r="D8" s="38" t="s">
        <v>67</v>
      </c>
      <c r="E8" s="149" t="s">
        <v>84</v>
      </c>
      <c r="F8" s="149" t="s">
        <v>85</v>
      </c>
      <c r="G8" s="95" t="s">
        <v>86</v>
      </c>
      <c r="H8" s="38" t="s">
        <v>87</v>
      </c>
      <c r="I8" s="38" t="s">
        <v>88</v>
      </c>
      <c r="J8" s="38" t="s">
        <v>89</v>
      </c>
      <c r="K8" s="39" t="s">
        <v>90</v>
      </c>
    </row>
    <row r="9" spans="1:14" x14ac:dyDescent="0.2">
      <c r="B9" s="46" t="str">
        <f>'Variable cost'!$A8</f>
        <v>Rice</v>
      </c>
      <c r="C9" s="46" t="str">
        <f>'Variable cost'!B8</f>
        <v>Pound</v>
      </c>
      <c r="D9" s="147">
        <f>'Balance point in products'!G8</f>
        <v>1076.45384302562</v>
      </c>
      <c r="E9" s="150">
        <v>2150</v>
      </c>
      <c r="F9" s="148">
        <f>(E9*12)/52</f>
        <v>496.15384615384613</v>
      </c>
      <c r="G9" s="52">
        <f>F9/'Balance point in products'!$D$6</f>
        <v>99.230769230769226</v>
      </c>
      <c r="H9" s="49">
        <f>'Variable cost'!E8</f>
        <v>0.5</v>
      </c>
      <c r="I9" s="49">
        <f t="shared" ref="I9:I23" si="0">E9*H9</f>
        <v>1075</v>
      </c>
      <c r="J9" s="49">
        <f>I9-(E9*'Variable cost'!D8)</f>
        <v>322.5</v>
      </c>
      <c r="K9" s="49">
        <f>J9-('Fixed monthly costs'!$G$36*'Balance point in products'!D8)</f>
        <v>151.17313915857608</v>
      </c>
      <c r="L9" s="260" t="s">
        <v>106</v>
      </c>
      <c r="M9" s="261"/>
      <c r="N9" s="261"/>
    </row>
    <row r="10" spans="1:14" x14ac:dyDescent="0.2">
      <c r="B10" s="46" t="str">
        <f>'Variable cost'!$A9</f>
        <v>Sugar</v>
      </c>
      <c r="C10" s="46" t="str">
        <f>'Variable cost'!B9</f>
        <v>Pound</v>
      </c>
      <c r="D10" s="147">
        <f>'Balance point in products'!G9</f>
        <v>688.93045953639694</v>
      </c>
      <c r="E10" s="151">
        <v>1400</v>
      </c>
      <c r="F10" s="148">
        <f t="shared" ref="F10:F23" si="1">(E10*12)/52</f>
        <v>323.07692307692309</v>
      </c>
      <c r="G10" s="52">
        <f>F10/'Balance point in products'!$D$6</f>
        <v>64.615384615384613</v>
      </c>
      <c r="H10" s="49">
        <f>'Variable cost'!E9</f>
        <v>0.32</v>
      </c>
      <c r="I10" s="49">
        <f t="shared" si="0"/>
        <v>448</v>
      </c>
      <c r="J10" s="49">
        <f>I10-(E10*'Variable cost'!D9)</f>
        <v>98</v>
      </c>
      <c r="K10" s="49">
        <f>J10-('Fixed monthly costs'!$G$36*'Balance point in products'!D9)</f>
        <v>-11.649190938511325</v>
      </c>
      <c r="L10" s="260"/>
      <c r="M10" s="261"/>
      <c r="N10" s="261"/>
    </row>
    <row r="11" spans="1:14" x14ac:dyDescent="0.2">
      <c r="B11" s="46" t="s">
        <v>91</v>
      </c>
      <c r="C11" s="46" t="str">
        <f>'Variable cost'!B10</f>
        <v>Units</v>
      </c>
      <c r="D11" s="147">
        <f>'Balance point in products'!G10</f>
        <v>484.40422936152902</v>
      </c>
      <c r="E11" s="151">
        <v>970</v>
      </c>
      <c r="F11" s="148">
        <f t="shared" si="1"/>
        <v>223.84615384615384</v>
      </c>
      <c r="G11" s="52">
        <f>F11/'Balance point in products'!$D$6</f>
        <v>44.769230769230766</v>
      </c>
      <c r="H11" s="49">
        <f>'Variable cost'!E10</f>
        <v>0.15</v>
      </c>
      <c r="I11" s="49">
        <f t="shared" si="0"/>
        <v>145.5</v>
      </c>
      <c r="J11" s="49">
        <f>I11-(E11*'Variable cost'!D10)</f>
        <v>58.2</v>
      </c>
      <c r="K11" s="49">
        <f>J11-('Fixed monthly costs'!$G$36*'Balance point in products'!D10)</f>
        <v>-18.897087378640762</v>
      </c>
      <c r="L11" s="260"/>
      <c r="M11" s="261"/>
      <c r="N11" s="261"/>
    </row>
    <row r="12" spans="1:14" x14ac:dyDescent="0.2">
      <c r="B12" s="46" t="str">
        <f>'Variable cost'!$A11</f>
        <v>Olive oil 1 litre</v>
      </c>
      <c r="C12" s="46" t="str">
        <f>'Variable cost'!B11</f>
        <v>Bottles</v>
      </c>
      <c r="D12" s="147">
        <f>'Balance point in products'!G11</f>
        <v>430.58153721024803</v>
      </c>
      <c r="E12" s="151">
        <v>860</v>
      </c>
      <c r="F12" s="148">
        <f t="shared" si="1"/>
        <v>198.46153846153845</v>
      </c>
      <c r="G12" s="52">
        <f>F12/'Balance point in products'!$D$6</f>
        <v>39.692307692307693</v>
      </c>
      <c r="H12" s="49">
        <f>'Variable cost'!E11</f>
        <v>1</v>
      </c>
      <c r="I12" s="49">
        <f t="shared" si="0"/>
        <v>860</v>
      </c>
      <c r="J12" s="49">
        <f>I12-(E12*'Variable cost'!D11)</f>
        <v>258</v>
      </c>
      <c r="K12" s="49">
        <f>J12-('Fixed monthly costs'!$G$36*'Balance point in products'!D11)</f>
        <v>189.46925566343043</v>
      </c>
      <c r="L12" s="260"/>
      <c r="M12" s="261"/>
      <c r="N12" s="261"/>
    </row>
    <row r="13" spans="1:14" x14ac:dyDescent="0.2">
      <c r="B13" s="46" t="str">
        <f>'Variable cost'!$A12</f>
        <v>Olive oil 1/2 litre</v>
      </c>
      <c r="C13" s="46" t="str">
        <f>'Variable cost'!B12</f>
        <v>Bottles</v>
      </c>
      <c r="D13" s="147">
        <f>'Balance point in products'!G12</f>
        <v>645.8723058153721</v>
      </c>
      <c r="E13" s="151">
        <v>1300</v>
      </c>
      <c r="F13" s="148">
        <f t="shared" si="1"/>
        <v>300</v>
      </c>
      <c r="G13" s="52">
        <f>F13/'Balance point in products'!$D$6</f>
        <v>60</v>
      </c>
      <c r="H13" s="49">
        <f>'Variable cost'!E12</f>
        <v>0.75</v>
      </c>
      <c r="I13" s="49">
        <f t="shared" si="0"/>
        <v>975</v>
      </c>
      <c r="J13" s="49">
        <f>I13-(E13*'Variable cost'!D12)</f>
        <v>325</v>
      </c>
      <c r="K13" s="49">
        <f>J13-('Fixed monthly costs'!$G$36*'Balance point in products'!D12)</f>
        <v>222.20388349514565</v>
      </c>
      <c r="L13" s="260"/>
      <c r="M13" s="261"/>
      <c r="N13" s="261"/>
    </row>
    <row r="14" spans="1:14" x14ac:dyDescent="0.2">
      <c r="B14" s="46">
        <f>'Variable cost'!$A13</f>
        <v>0</v>
      </c>
      <c r="C14" s="46">
        <f>'Variable cost'!B13</f>
        <v>0</v>
      </c>
      <c r="D14" s="147">
        <f>'Balance point in products'!G13</f>
        <v>0</v>
      </c>
      <c r="E14" s="151">
        <v>0</v>
      </c>
      <c r="F14" s="148">
        <f t="shared" si="1"/>
        <v>0</v>
      </c>
      <c r="G14" s="52">
        <f>F14/'Balance point in products'!$D$6</f>
        <v>0</v>
      </c>
      <c r="H14" s="49">
        <f>'Variable cost'!E13</f>
        <v>0</v>
      </c>
      <c r="I14" s="49">
        <f t="shared" si="0"/>
        <v>0</v>
      </c>
      <c r="J14" s="49">
        <f>I14-(E14*'Variable cost'!D13)</f>
        <v>0</v>
      </c>
      <c r="K14" s="49">
        <f>J14-('Fixed monthly costs'!$G$36*'Balance point in products'!D13)</f>
        <v>0</v>
      </c>
      <c r="L14" s="260"/>
      <c r="M14" s="261"/>
      <c r="N14" s="261"/>
    </row>
    <row r="15" spans="1:14" x14ac:dyDescent="0.2">
      <c r="B15" s="46">
        <f>'Variable cost'!$A14</f>
        <v>0</v>
      </c>
      <c r="C15" s="46">
        <f>'Variable cost'!B14</f>
        <v>0</v>
      </c>
      <c r="D15" s="147">
        <f>'Balance point in products'!G14</f>
        <v>0</v>
      </c>
      <c r="E15" s="151">
        <v>0</v>
      </c>
      <c r="F15" s="148">
        <f t="shared" si="1"/>
        <v>0</v>
      </c>
      <c r="G15" s="52">
        <f>F15/'Balance point in products'!$D$6</f>
        <v>0</v>
      </c>
      <c r="H15" s="49">
        <f>'Variable cost'!E14</f>
        <v>0</v>
      </c>
      <c r="I15" s="49">
        <f t="shared" si="0"/>
        <v>0</v>
      </c>
      <c r="J15" s="49">
        <f>I15-(E15*'Variable cost'!D14)</f>
        <v>0</v>
      </c>
      <c r="K15" s="49">
        <f>J15-('Fixed monthly costs'!$G$36*'Balance point in products'!D14)</f>
        <v>0</v>
      </c>
      <c r="L15" s="260"/>
      <c r="M15" s="261"/>
      <c r="N15" s="261"/>
    </row>
    <row r="16" spans="1:14" x14ac:dyDescent="0.2">
      <c r="B16" s="46">
        <f>'Variable cost'!$A15</f>
        <v>0</v>
      </c>
      <c r="C16" s="46">
        <f>'Variable cost'!B15</f>
        <v>0</v>
      </c>
      <c r="D16" s="147">
        <f>'Balance point in products'!G15</f>
        <v>0</v>
      </c>
      <c r="E16" s="151">
        <v>0</v>
      </c>
      <c r="F16" s="148">
        <f t="shared" si="1"/>
        <v>0</v>
      </c>
      <c r="G16" s="52">
        <f>F16/'Balance point in products'!$D$6</f>
        <v>0</v>
      </c>
      <c r="H16" s="49">
        <f>'Variable cost'!E15</f>
        <v>0</v>
      </c>
      <c r="I16" s="49">
        <f t="shared" si="0"/>
        <v>0</v>
      </c>
      <c r="J16" s="49">
        <f>I16-(E16*'Variable cost'!D15)</f>
        <v>0</v>
      </c>
      <c r="K16" s="49">
        <f>J16-('Fixed monthly costs'!$G$36*'Balance point in products'!D15)</f>
        <v>0</v>
      </c>
    </row>
    <row r="17" spans="2:11" x14ac:dyDescent="0.2">
      <c r="B17" s="46">
        <f>'Variable cost'!$A16</f>
        <v>0</v>
      </c>
      <c r="C17" s="46">
        <f>'Variable cost'!B16</f>
        <v>0</v>
      </c>
      <c r="D17" s="147">
        <f>'Balance point in products'!G16</f>
        <v>0</v>
      </c>
      <c r="E17" s="151">
        <v>0</v>
      </c>
      <c r="F17" s="148">
        <f t="shared" si="1"/>
        <v>0</v>
      </c>
      <c r="G17" s="52">
        <f>F17/'Balance point in products'!$D$6</f>
        <v>0</v>
      </c>
      <c r="H17" s="49">
        <f>'Variable cost'!E16</f>
        <v>0</v>
      </c>
      <c r="I17" s="49">
        <f t="shared" si="0"/>
        <v>0</v>
      </c>
      <c r="J17" s="49">
        <f>I17-(E17*'Variable cost'!D16)</f>
        <v>0</v>
      </c>
      <c r="K17" s="49">
        <f>J17-('Fixed monthly costs'!$G$36*'Balance point in products'!D16)</f>
        <v>0</v>
      </c>
    </row>
    <row r="18" spans="2:11" x14ac:dyDescent="0.2">
      <c r="B18" s="46">
        <f>'Variable cost'!$A17</f>
        <v>0</v>
      </c>
      <c r="C18" s="46">
        <f>'Variable cost'!B17</f>
        <v>0</v>
      </c>
      <c r="D18" s="147">
        <f>'Balance point in products'!G17</f>
        <v>0</v>
      </c>
      <c r="E18" s="151">
        <v>0</v>
      </c>
      <c r="F18" s="148">
        <f t="shared" si="1"/>
        <v>0</v>
      </c>
      <c r="G18" s="52">
        <f>F18/'Balance point in products'!$D$6</f>
        <v>0</v>
      </c>
      <c r="H18" s="49">
        <f>'Variable cost'!E17</f>
        <v>0</v>
      </c>
      <c r="I18" s="49">
        <f t="shared" si="0"/>
        <v>0</v>
      </c>
      <c r="J18" s="49">
        <f>I18-(E18*'Variable cost'!D17)</f>
        <v>0</v>
      </c>
      <c r="K18" s="49">
        <f>J18-('Fixed monthly costs'!$G$36*'Balance point in products'!D17)</f>
        <v>0</v>
      </c>
    </row>
    <row r="19" spans="2:11" x14ac:dyDescent="0.2">
      <c r="B19" s="46">
        <f>'Variable cost'!$A18</f>
        <v>0</v>
      </c>
      <c r="C19" s="46">
        <f>'Variable cost'!B18</f>
        <v>0</v>
      </c>
      <c r="D19" s="147">
        <f>'Balance point in products'!G18</f>
        <v>0</v>
      </c>
      <c r="E19" s="151">
        <v>0</v>
      </c>
      <c r="F19" s="148">
        <f t="shared" si="1"/>
        <v>0</v>
      </c>
      <c r="G19" s="52">
        <f>F19/'Balance point in products'!$D$6</f>
        <v>0</v>
      </c>
      <c r="H19" s="49">
        <f>'Variable cost'!E18</f>
        <v>0</v>
      </c>
      <c r="I19" s="49">
        <f t="shared" si="0"/>
        <v>0</v>
      </c>
      <c r="J19" s="49">
        <f>I19-(E19*'Variable cost'!D18)</f>
        <v>0</v>
      </c>
      <c r="K19" s="49">
        <f>J19-('Fixed monthly costs'!$G$36*'Balance point in products'!D18)</f>
        <v>0</v>
      </c>
    </row>
    <row r="20" spans="2:11" x14ac:dyDescent="0.2">
      <c r="B20" s="46">
        <f>'Variable cost'!$A19</f>
        <v>0</v>
      </c>
      <c r="C20" s="46">
        <f>'Variable cost'!B19</f>
        <v>0</v>
      </c>
      <c r="D20" s="147">
        <f>'Balance point in products'!G19</f>
        <v>0</v>
      </c>
      <c r="E20" s="151">
        <v>0</v>
      </c>
      <c r="F20" s="148">
        <f t="shared" si="1"/>
        <v>0</v>
      </c>
      <c r="G20" s="52">
        <f>F20/'Balance point in products'!$D$6</f>
        <v>0</v>
      </c>
      <c r="H20" s="49">
        <f>'Variable cost'!E19</f>
        <v>0</v>
      </c>
      <c r="I20" s="49">
        <f t="shared" si="0"/>
        <v>0</v>
      </c>
      <c r="J20" s="49">
        <f>I20-(E20*'Variable cost'!D19)</f>
        <v>0</v>
      </c>
      <c r="K20" s="49">
        <f>J20-('Fixed monthly costs'!$G$36*'Balance point in products'!D19)</f>
        <v>0</v>
      </c>
    </row>
    <row r="21" spans="2:11" x14ac:dyDescent="0.2">
      <c r="B21" s="46">
        <f>'Variable cost'!$A20</f>
        <v>0</v>
      </c>
      <c r="C21" s="46">
        <f>'Variable cost'!B20</f>
        <v>0</v>
      </c>
      <c r="D21" s="147">
        <f>'Balance point in products'!G20</f>
        <v>0</v>
      </c>
      <c r="E21" s="151">
        <v>0</v>
      </c>
      <c r="F21" s="148">
        <f t="shared" si="1"/>
        <v>0</v>
      </c>
      <c r="G21" s="52">
        <f>F21/'Balance point in products'!$D$6</f>
        <v>0</v>
      </c>
      <c r="H21" s="49">
        <f>'Variable cost'!E20</f>
        <v>0</v>
      </c>
      <c r="I21" s="49">
        <f t="shared" si="0"/>
        <v>0</v>
      </c>
      <c r="J21" s="49">
        <f>I21-(E21*'Variable cost'!D20)</f>
        <v>0</v>
      </c>
      <c r="K21" s="49">
        <f>J21-('Fixed monthly costs'!$G$36*'Balance point in products'!D20)</f>
        <v>0</v>
      </c>
    </row>
    <row r="22" spans="2:11" x14ac:dyDescent="0.2">
      <c r="B22" s="46">
        <f>'Variable cost'!$A21</f>
        <v>0</v>
      </c>
      <c r="C22" s="46">
        <f>'Variable cost'!B21</f>
        <v>0</v>
      </c>
      <c r="D22" s="147">
        <f>'Balance point in products'!G21</f>
        <v>0</v>
      </c>
      <c r="E22" s="151">
        <v>0</v>
      </c>
      <c r="F22" s="148">
        <f t="shared" si="1"/>
        <v>0</v>
      </c>
      <c r="G22" s="52">
        <f>F22/'Balance point in products'!$D$6</f>
        <v>0</v>
      </c>
      <c r="H22" s="49">
        <f>'Variable cost'!E21</f>
        <v>0</v>
      </c>
      <c r="I22" s="49">
        <f t="shared" si="0"/>
        <v>0</v>
      </c>
      <c r="J22" s="49">
        <f>I22-(E22*'Variable cost'!D21)</f>
        <v>0</v>
      </c>
      <c r="K22" s="49">
        <f>J22-('Fixed monthly costs'!$G$36*'Balance point in products'!D21)</f>
        <v>0</v>
      </c>
    </row>
    <row r="23" spans="2:11" ht="16" thickBot="1" x14ac:dyDescent="0.25">
      <c r="B23" s="46">
        <f>'Variable cost'!$A22</f>
        <v>0</v>
      </c>
      <c r="C23" s="46">
        <f>'Variable cost'!B22</f>
        <v>0</v>
      </c>
      <c r="D23" s="147">
        <f>'Balance point in products'!G22</f>
        <v>0</v>
      </c>
      <c r="E23" s="152">
        <v>0</v>
      </c>
      <c r="F23" s="148">
        <f t="shared" si="1"/>
        <v>0</v>
      </c>
      <c r="G23" s="52">
        <f>F23/'Balance point in products'!$D$6</f>
        <v>0</v>
      </c>
      <c r="H23" s="49">
        <f>'Variable cost'!E22</f>
        <v>0</v>
      </c>
      <c r="I23" s="49">
        <f t="shared" si="0"/>
        <v>0</v>
      </c>
      <c r="J23" s="49">
        <f>I23-(E23*'Variable cost'!D22)</f>
        <v>0</v>
      </c>
      <c r="K23" s="49">
        <f>J23-('Fixed monthly costs'!$G$36*'Balance point in products'!D22)</f>
        <v>0</v>
      </c>
    </row>
    <row r="24" spans="2:11" x14ac:dyDescent="0.2">
      <c r="D24" s="47"/>
      <c r="E24" s="47"/>
      <c r="F24" s="47"/>
      <c r="G24" s="47"/>
      <c r="H24" s="50" t="s">
        <v>3</v>
      </c>
      <c r="I24" s="49">
        <f>SUM(I9:I23)</f>
        <v>3503.5</v>
      </c>
      <c r="J24" s="49">
        <f>SUM(J9:J23)</f>
        <v>1061.7</v>
      </c>
      <c r="K24" s="51">
        <f>SUM(K9:K23)</f>
        <v>532.30000000000007</v>
      </c>
    </row>
    <row r="25" spans="2:11" x14ac:dyDescent="0.2">
      <c r="D25" s="36"/>
      <c r="E25" s="36"/>
      <c r="F25" s="36"/>
      <c r="G25" s="36"/>
      <c r="H25" s="43"/>
    </row>
    <row r="26" spans="2:11" x14ac:dyDescent="0.2">
      <c r="D26" s="36"/>
      <c r="E26" s="36"/>
      <c r="F26" s="36"/>
      <c r="G26" s="36"/>
      <c r="H26" s="43"/>
    </row>
    <row r="27" spans="2:11" x14ac:dyDescent="0.2">
      <c r="D27" s="36"/>
      <c r="E27" s="36"/>
      <c r="F27" s="36"/>
      <c r="G27" s="36"/>
      <c r="H27" s="43"/>
    </row>
    <row r="28" spans="2:11" x14ac:dyDescent="0.2">
      <c r="D28" s="36"/>
      <c r="E28" s="36"/>
      <c r="F28" s="36"/>
      <c r="G28" s="36"/>
      <c r="H28" s="43"/>
    </row>
    <row r="29" spans="2:11" x14ac:dyDescent="0.2">
      <c r="D29" s="36"/>
      <c r="E29" s="36"/>
      <c r="F29" s="36"/>
      <c r="G29" s="36"/>
      <c r="H29" s="43"/>
    </row>
    <row r="30" spans="2:11" x14ac:dyDescent="0.2">
      <c r="D30" s="36"/>
      <c r="E30" s="36"/>
      <c r="F30" s="36"/>
      <c r="G30" s="36"/>
      <c r="H30" s="43"/>
    </row>
    <row r="31" spans="2:11" x14ac:dyDescent="0.2">
      <c r="H31" s="45"/>
    </row>
  </sheetData>
  <sheetProtection algorithmName="SHA-512" hashValue="/DehUnyTCZVva5JX872kiT3SHyhZlhk/NHsyFQVR1tXZIp661jdg720PnP2CCapwzO7kvGFlHYPrCL7Xaq7Phw==" saltValue="YSCKRct3NoYJRcJSBZb/Nw==" spinCount="100000" sheet="1" objects="1" scenarios="1"/>
  <mergeCells count="4">
    <mergeCell ref="E7:G7"/>
    <mergeCell ref="B7:C7"/>
    <mergeCell ref="L9:N15"/>
    <mergeCell ref="C6:H6"/>
  </mergeCells>
  <conditionalFormatting sqref="K9:K23">
    <cfRule type="colorScale" priority="6">
      <colorScale>
        <cfvo type="min"/>
        <cfvo type="percentile" val="50"/>
        <cfvo type="max"/>
        <color rgb="FFF8696B"/>
        <color rgb="FFFFEB84"/>
        <color rgb="FF63BE7B"/>
      </colorScale>
    </cfRule>
  </conditionalFormatting>
  <pageMargins left="0.7" right="0.7" top="0.75" bottom="0.75" header="0.3" footer="0.3"/>
  <pageSetup paperSize="9" orientation="portrait"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5C14A6C4FDB047BEF741259D0B4635" ma:contentTypeVersion="11" ma:contentTypeDescription="Create a new document." ma:contentTypeScope="" ma:versionID="c92fbffd7719f0b7a82f24028b83f8d7">
  <xsd:schema xmlns:xsd="http://www.w3.org/2001/XMLSchema" xmlns:xs="http://www.w3.org/2001/XMLSchema" xmlns:p="http://schemas.microsoft.com/office/2006/metadata/properties" xmlns:ns2="d7820abc-67d2-4f85-8d24-0202594180b2" xmlns:ns3="da9ff453-0fe7-468f-b136-ce56d466b0fa" targetNamespace="http://schemas.microsoft.com/office/2006/metadata/properties" ma:root="true" ma:fieldsID="29a35d10c319c29622a1b022f3e6eea9" ns2:_="" ns3:_="">
    <xsd:import namespace="d7820abc-67d2-4f85-8d24-0202594180b2"/>
    <xsd:import namespace="da9ff453-0fe7-468f-b136-ce56d466b0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820abc-67d2-4f85-8d24-0202594180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9ff453-0fe7-468f-b136-ce56d466b0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A152A9-48EC-4376-8F4B-3064056E46B0}"/>
</file>

<file path=customXml/itemProps2.xml><?xml version="1.0" encoding="utf-8"?>
<ds:datastoreItem xmlns:ds="http://schemas.openxmlformats.org/officeDocument/2006/customXml" ds:itemID="{6F1D9C75-5111-41C1-9E24-FA9EDD48C3D6}">
  <ds:schemaRefs>
    <ds:schemaRef ds:uri="http://schemas.microsoft.com/sharepoint/v3/contenttype/forms"/>
  </ds:schemaRefs>
</ds:datastoreItem>
</file>

<file path=customXml/itemProps3.xml><?xml version="1.0" encoding="utf-8"?>
<ds:datastoreItem xmlns:ds="http://schemas.openxmlformats.org/officeDocument/2006/customXml" ds:itemID="{4E09D1ED-68AB-4503-BA3F-74F94D35451D}">
  <ds:schemaRefs>
    <ds:schemaRef ds:uri="http://schemas.openxmlformats.org/package/2006/metadata/core-properties"/>
    <ds:schemaRef ds:uri="http://purl.org/dc/elements/1.1/"/>
    <ds:schemaRef ds:uri="http://schemas.microsoft.com/office/2006/documentManagement/types"/>
    <ds:schemaRef ds:uri="http://purl.org/dc/terms/"/>
    <ds:schemaRef ds:uri="http://schemas.microsoft.com/office/2006/metadata/properties"/>
    <ds:schemaRef ds:uri="da9ff453-0fe7-468f-b136-ce56d466b0fa"/>
    <ds:schemaRef ds:uri="http://www.w3.org/XML/1998/namespace"/>
    <ds:schemaRef ds:uri="d7820abc-67d2-4f85-8d24-0202594180b2"/>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Indications</vt:lpstr>
      <vt:lpstr>Variable cost</vt:lpstr>
      <vt:lpstr>Fixed monthly costs</vt:lpstr>
      <vt:lpstr>Balance point in money</vt:lpstr>
      <vt:lpstr>Balance point in products</vt:lpstr>
      <vt:lpstr>Sales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dc:creator>
  <cp:lastModifiedBy>Tamaisha Eytle</cp:lastModifiedBy>
  <dcterms:created xsi:type="dcterms:W3CDTF">2016-12-05T15:01:39Z</dcterms:created>
  <dcterms:modified xsi:type="dcterms:W3CDTF">2020-05-07T20:56:47Z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0x010100905C14A6C4FDB047BEF741259D0B4635</vt:lpwstr>
  </property>
</Properties>
</file>