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ario\Documents\Dario\PNUD\12 Plan de contingencia COVID-19\Guías\EnMarchaDigital\Guía 3 Organiza tus finanzas en tiempos complejos\"/>
    </mc:Choice>
  </mc:AlternateContent>
  <bookViews>
    <workbookView xWindow="0" yWindow="0" windowWidth="20490" windowHeight="7755" tabRatio="599"/>
  </bookViews>
  <sheets>
    <sheet name="Indicaciones" sheetId="7" r:id="rId1"/>
    <sheet name="Costo variable" sheetId="2" r:id="rId2"/>
    <sheet name="Costos fijos mensuales" sheetId="4" r:id="rId3"/>
    <sheet name="Punto de Equilibrio Dinero" sheetId="3" r:id="rId4"/>
    <sheet name="Punto de equilibrio Productos" sheetId="5" r:id="rId5"/>
    <sheet name="Presupuesto de ventas" sheetId="6" r:id="rId6"/>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12" i="3" l="1"/>
  <c r="L8" i="3"/>
  <c r="G10" i="4"/>
  <c r="G11" i="4"/>
  <c r="G9" i="4"/>
  <c r="J9" i="2"/>
  <c r="J8" i="2"/>
  <c r="H8" i="2"/>
  <c r="C9" i="5"/>
  <c r="C10" i="5"/>
  <c r="C11" i="5"/>
  <c r="C12" i="5"/>
  <c r="C13" i="5"/>
  <c r="C14" i="5"/>
  <c r="C15" i="5"/>
  <c r="C16" i="5"/>
  <c r="C17" i="5"/>
  <c r="C18" i="5"/>
  <c r="C19" i="5"/>
  <c r="C20" i="5"/>
  <c r="C21" i="5"/>
  <c r="C22" i="5"/>
  <c r="C8" i="5"/>
  <c r="G17" i="4" l="1"/>
  <c r="D6" i="5"/>
  <c r="G14" i="4"/>
  <c r="G15" i="4" s="1"/>
  <c r="G36" i="4" l="1"/>
  <c r="H10" i="6" l="1"/>
  <c r="H11" i="6"/>
  <c r="H12" i="6"/>
  <c r="H13" i="6"/>
  <c r="H14" i="6"/>
  <c r="H15" i="6"/>
  <c r="H16" i="6"/>
  <c r="H17" i="6"/>
  <c r="H18" i="6"/>
  <c r="H19" i="6"/>
  <c r="H20" i="6"/>
  <c r="H21" i="6"/>
  <c r="H22" i="6"/>
  <c r="H23" i="6"/>
  <c r="H9" i="6"/>
  <c r="C10" i="6"/>
  <c r="C11" i="6"/>
  <c r="C12" i="6"/>
  <c r="C13" i="6"/>
  <c r="C14" i="6"/>
  <c r="C15" i="6"/>
  <c r="C16" i="6"/>
  <c r="C17" i="6"/>
  <c r="C18" i="6"/>
  <c r="C19" i="6"/>
  <c r="C20" i="6"/>
  <c r="C21" i="6"/>
  <c r="C22" i="6"/>
  <c r="C23" i="6"/>
  <c r="C9" i="6"/>
  <c r="B23" i="6"/>
  <c r="B22" i="6"/>
  <c r="B21" i="6"/>
  <c r="B20" i="6"/>
  <c r="B19" i="6"/>
  <c r="B18" i="6"/>
  <c r="B17" i="6"/>
  <c r="B16" i="6"/>
  <c r="B15" i="6"/>
  <c r="B14" i="6"/>
  <c r="B13" i="6"/>
  <c r="B12" i="6"/>
  <c r="B11" i="6"/>
  <c r="B10" i="6"/>
  <c r="B9" i="6"/>
  <c r="H9" i="5"/>
  <c r="H10" i="5"/>
  <c r="H11" i="5"/>
  <c r="H12" i="5"/>
  <c r="H13" i="5"/>
  <c r="H14" i="5"/>
  <c r="H15" i="5"/>
  <c r="H16" i="5"/>
  <c r="H17" i="5"/>
  <c r="H18" i="5"/>
  <c r="H19" i="5"/>
  <c r="H20" i="5"/>
  <c r="H21" i="5"/>
  <c r="H22" i="5"/>
  <c r="H8" i="5"/>
  <c r="B9" i="5"/>
  <c r="B10" i="5"/>
  <c r="B11" i="5"/>
  <c r="B12" i="5"/>
  <c r="B13" i="5"/>
  <c r="B14" i="5"/>
  <c r="B15" i="5"/>
  <c r="B16" i="5"/>
  <c r="B17" i="5"/>
  <c r="B18" i="5"/>
  <c r="B19" i="5"/>
  <c r="B20" i="5"/>
  <c r="B21" i="5"/>
  <c r="B22" i="5"/>
  <c r="B8" i="5"/>
  <c r="E43" i="4" l="1"/>
  <c r="G45" i="4" s="1"/>
  <c r="F9" i="2" l="1"/>
  <c r="G9" i="2"/>
  <c r="F10" i="2"/>
  <c r="G10" i="2"/>
  <c r="F11" i="2"/>
  <c r="G11" i="2"/>
  <c r="F12" i="2"/>
  <c r="G12" i="2"/>
  <c r="F13" i="2"/>
  <c r="G13" i="2"/>
  <c r="F14" i="2"/>
  <c r="G14" i="2"/>
  <c r="F15" i="2"/>
  <c r="G15" i="2"/>
  <c r="F16" i="2"/>
  <c r="G16" i="2"/>
  <c r="F17" i="2"/>
  <c r="G17" i="2"/>
  <c r="F18" i="2"/>
  <c r="H18" i="2" s="1"/>
  <c r="I18" i="2" s="1"/>
  <c r="I18" i="5" s="1"/>
  <c r="G18" i="2"/>
  <c r="F19" i="2"/>
  <c r="G19" i="2"/>
  <c r="F20" i="2"/>
  <c r="H20" i="2" s="1"/>
  <c r="I20" i="2" s="1"/>
  <c r="I20" i="5" s="1"/>
  <c r="G20" i="2"/>
  <c r="F21" i="2"/>
  <c r="G21" i="2"/>
  <c r="F22" i="2"/>
  <c r="H22" i="2" s="1"/>
  <c r="I22" i="2" s="1"/>
  <c r="G22" i="2"/>
  <c r="G8" i="2"/>
  <c r="F8" i="2"/>
  <c r="I8" i="2" s="1"/>
  <c r="H10" i="2" l="1"/>
  <c r="I10" i="2" s="1"/>
  <c r="I10" i="5" s="1"/>
  <c r="H9" i="2"/>
  <c r="I9" i="2" s="1"/>
  <c r="I9" i="5" s="1"/>
  <c r="H14" i="2"/>
  <c r="I14" i="2" s="1"/>
  <c r="I14" i="5" s="1"/>
  <c r="I8" i="5"/>
  <c r="H15" i="2"/>
  <c r="I15" i="2" s="1"/>
  <c r="I15" i="5" s="1"/>
  <c r="H12" i="2"/>
  <c r="I12" i="2" s="1"/>
  <c r="I12" i="5" s="1"/>
  <c r="H21" i="2"/>
  <c r="I21" i="2" s="1"/>
  <c r="I21" i="5" s="1"/>
  <c r="H19" i="2"/>
  <c r="I19" i="2" s="1"/>
  <c r="I19" i="5" s="1"/>
  <c r="H17" i="2"/>
  <c r="I17" i="2" s="1"/>
  <c r="I17" i="5" s="1"/>
  <c r="H13" i="2"/>
  <c r="I13" i="2" s="1"/>
  <c r="I13" i="5" s="1"/>
  <c r="H11" i="2"/>
  <c r="I11" i="2" s="1"/>
  <c r="I11" i="5" s="1"/>
  <c r="H16" i="2"/>
  <c r="I16" i="2" s="1"/>
  <c r="I16" i="5" s="1"/>
  <c r="G23" i="2"/>
  <c r="F23" i="2"/>
  <c r="J22" i="2" l="1"/>
  <c r="G25" i="2"/>
  <c r="H23" i="2"/>
  <c r="I23" i="2" s="1"/>
  <c r="J13" i="2"/>
  <c r="J10" i="2"/>
  <c r="J14" i="2"/>
  <c r="D19" i="5"/>
  <c r="J19" i="5" s="1"/>
  <c r="J18" i="2"/>
  <c r="D9" i="5"/>
  <c r="J9" i="5" s="1"/>
  <c r="J23" i="2"/>
  <c r="G26" i="2"/>
  <c r="H13" i="3" s="1"/>
  <c r="D13" i="5"/>
  <c r="J13" i="5" s="1"/>
  <c r="J17" i="2"/>
  <c r="D21" i="5"/>
  <c r="J21" i="5" s="1"/>
  <c r="D10" i="5"/>
  <c r="J10" i="5" s="1"/>
  <c r="D14" i="5"/>
  <c r="J14" i="5" s="1"/>
  <c r="D18" i="5"/>
  <c r="J18" i="5" s="1"/>
  <c r="D22" i="5"/>
  <c r="J22" i="5" s="1"/>
  <c r="J11" i="2"/>
  <c r="J15" i="2"/>
  <c r="D17" i="5"/>
  <c r="J17" i="5" s="1"/>
  <c r="J21" i="2"/>
  <c r="J12" i="2"/>
  <c r="J16" i="2"/>
  <c r="J20" i="2"/>
  <c r="D11" i="5"/>
  <c r="J11" i="5" s="1"/>
  <c r="D15" i="5"/>
  <c r="J15" i="5" s="1"/>
  <c r="J19" i="2"/>
  <c r="D12" i="5"/>
  <c r="J12" i="5" s="1"/>
  <c r="D16" i="5"/>
  <c r="J16" i="5" s="1"/>
  <c r="D20" i="5"/>
  <c r="J20" i="5" s="1"/>
  <c r="D8" i="5"/>
  <c r="J8" i="5" s="1"/>
  <c r="G27" i="2"/>
  <c r="H9" i="3"/>
  <c r="H12" i="3"/>
  <c r="J23" i="5" l="1"/>
  <c r="G8" i="5" s="1"/>
  <c r="D23" i="5"/>
  <c r="H20" i="3"/>
  <c r="H8" i="3"/>
  <c r="H23" i="3"/>
  <c r="G11" i="5" l="1"/>
  <c r="G15" i="5"/>
  <c r="G19" i="5"/>
  <c r="G9" i="5"/>
  <c r="G17" i="5"/>
  <c r="G10" i="5"/>
  <c r="G18" i="5"/>
  <c r="G12" i="5"/>
  <c r="G16" i="5"/>
  <c r="G20" i="5"/>
  <c r="G13" i="5"/>
  <c r="G21" i="5"/>
  <c r="G14" i="5"/>
  <c r="G22" i="5"/>
  <c r="L16" i="3"/>
  <c r="L15" i="3" s="1"/>
  <c r="L17" i="3"/>
  <c r="H21" i="3"/>
  <c r="H22" i="3" s="1"/>
  <c r="H24" i="3" s="1"/>
  <c r="F13" i="5" l="1"/>
  <c r="E13" i="5" s="1"/>
  <c r="D14" i="6"/>
  <c r="F14" i="6" s="1"/>
  <c r="F22" i="5"/>
  <c r="E22" i="5" s="1"/>
  <c r="D23" i="6"/>
  <c r="F23" i="6" s="1"/>
  <c r="F10" i="5"/>
  <c r="E10" i="5" s="1"/>
  <c r="D11" i="6"/>
  <c r="F19" i="5"/>
  <c r="E19" i="5" s="1"/>
  <c r="D20" i="6"/>
  <c r="F20" i="6" s="1"/>
  <c r="F18" i="5"/>
  <c r="E18" i="5" s="1"/>
  <c r="D19" i="6"/>
  <c r="F19" i="6" s="1"/>
  <c r="F14" i="5"/>
  <c r="E14" i="5" s="1"/>
  <c r="D15" i="6"/>
  <c r="F15" i="6" s="1"/>
  <c r="F16" i="5"/>
  <c r="E16" i="5" s="1"/>
  <c r="D17" i="6"/>
  <c r="F17" i="6" s="1"/>
  <c r="F17" i="5"/>
  <c r="E17" i="5" s="1"/>
  <c r="D18" i="6"/>
  <c r="F18" i="6" s="1"/>
  <c r="F15" i="5"/>
  <c r="E15" i="5" s="1"/>
  <c r="D16" i="6"/>
  <c r="F16" i="6" s="1"/>
  <c r="F20" i="5"/>
  <c r="E20" i="5" s="1"/>
  <c r="D21" i="6"/>
  <c r="F21" i="6" s="1"/>
  <c r="F21" i="5"/>
  <c r="E21" i="5" s="1"/>
  <c r="D22" i="6"/>
  <c r="F22" i="6" s="1"/>
  <c r="F12" i="5"/>
  <c r="E12" i="5" s="1"/>
  <c r="D13" i="6"/>
  <c r="F9" i="5"/>
  <c r="E9" i="5" s="1"/>
  <c r="D10" i="6"/>
  <c r="F11" i="5"/>
  <c r="E11" i="5" s="1"/>
  <c r="D12" i="6"/>
  <c r="F8" i="5"/>
  <c r="E8" i="5" s="1"/>
  <c r="D9" i="6"/>
  <c r="F13" i="6" l="1"/>
  <c r="G13" i="6" s="1"/>
  <c r="I11" i="6"/>
  <c r="J11" i="6" s="1"/>
  <c r="F11" i="6"/>
  <c r="G11" i="6" s="1"/>
  <c r="F12" i="6"/>
  <c r="G12" i="6" s="1"/>
  <c r="F10" i="6"/>
  <c r="G10" i="6" s="1"/>
  <c r="I10" i="6"/>
  <c r="J10" i="6" s="1"/>
  <c r="I21" i="6"/>
  <c r="J21" i="6" s="1"/>
  <c r="K21" i="6" s="1"/>
  <c r="G21" i="6"/>
  <c r="I18" i="6"/>
  <c r="J18" i="6" s="1"/>
  <c r="K18" i="6" s="1"/>
  <c r="G18" i="6"/>
  <c r="I15" i="6"/>
  <c r="J15" i="6" s="1"/>
  <c r="K15" i="6" s="1"/>
  <c r="G15" i="6"/>
  <c r="I20" i="6"/>
  <c r="J20" i="6" s="1"/>
  <c r="K20" i="6" s="1"/>
  <c r="G20" i="6"/>
  <c r="I23" i="6"/>
  <c r="J23" i="6" s="1"/>
  <c r="K23" i="6" s="1"/>
  <c r="G23" i="6"/>
  <c r="I22" i="6"/>
  <c r="J22" i="6" s="1"/>
  <c r="K22" i="6" s="1"/>
  <c r="G22" i="6"/>
  <c r="I16" i="6"/>
  <c r="J16" i="6" s="1"/>
  <c r="K16" i="6" s="1"/>
  <c r="G16" i="6"/>
  <c r="I17" i="6"/>
  <c r="J17" i="6" s="1"/>
  <c r="K17" i="6" s="1"/>
  <c r="G17" i="6"/>
  <c r="I19" i="6"/>
  <c r="J19" i="6" s="1"/>
  <c r="K19" i="6" s="1"/>
  <c r="G19" i="6"/>
  <c r="I14" i="6"/>
  <c r="J14" i="6" s="1"/>
  <c r="K14" i="6" s="1"/>
  <c r="G14" i="6"/>
  <c r="I12" i="6" l="1"/>
  <c r="J12" i="6" s="1"/>
  <c r="K12" i="6" s="1"/>
  <c r="F9" i="6"/>
  <c r="G9" i="6" s="1"/>
  <c r="I9" i="6"/>
  <c r="J9" i="6" s="1"/>
  <c r="K9" i="6" s="1"/>
  <c r="I13" i="6"/>
  <c r="J13" i="6" s="1"/>
  <c r="K13" i="6" s="1"/>
  <c r="K10" i="6"/>
  <c r="K11" i="6"/>
  <c r="I24" i="6" l="1"/>
  <c r="J24" i="6"/>
  <c r="K24" i="6"/>
</calcChain>
</file>

<file path=xl/comments1.xml><?xml version="1.0" encoding="utf-8"?>
<comments xmlns="http://schemas.openxmlformats.org/spreadsheetml/2006/main">
  <authors>
    <author>Dario</author>
  </authors>
  <commentList>
    <comment ref="A7" authorId="0" shapeId="0">
      <text>
        <r>
          <rPr>
            <b/>
            <sz val="9"/>
            <color indexed="81"/>
            <rFont val="Tahoma"/>
            <family val="2"/>
          </rPr>
          <t>Dario Calahorrano:</t>
        </r>
        <r>
          <rPr>
            <sz val="9"/>
            <color indexed="81"/>
            <rFont val="Tahoma"/>
            <family val="2"/>
          </rPr>
          <t xml:space="preserve">
Lista de productos que se comercializan con mayor frecuencia en el negocio.</t>
        </r>
      </text>
    </comment>
    <comment ref="B7" authorId="0" shapeId="0">
      <text>
        <r>
          <rPr>
            <b/>
            <sz val="9"/>
            <color indexed="81"/>
            <rFont val="Tahoma"/>
            <family val="2"/>
          </rPr>
          <t>Dario Calahorrano:</t>
        </r>
        <r>
          <rPr>
            <sz val="9"/>
            <color indexed="81"/>
            <rFont val="Tahoma"/>
            <family val="2"/>
          </rPr>
          <t xml:space="preserve">
Unidades en las que se vende los productos</t>
        </r>
      </text>
    </comment>
    <comment ref="C7" authorId="0" shapeId="0">
      <text>
        <r>
          <rPr>
            <b/>
            <sz val="9"/>
            <color indexed="81"/>
            <rFont val="Tahoma"/>
            <family val="2"/>
          </rPr>
          <t>Dario:</t>
        </r>
        <r>
          <rPr>
            <sz val="9"/>
            <color indexed="81"/>
            <rFont val="Tahoma"/>
            <family val="2"/>
          </rPr>
          <t xml:space="preserve">
Número de unidades de productos vendidos al mes (no importa si únicamente son estimadas)</t>
        </r>
      </text>
    </comment>
    <comment ref="D7" authorId="0" shapeId="0">
      <text>
        <r>
          <rPr>
            <b/>
            <sz val="9"/>
            <color indexed="81"/>
            <rFont val="Tahoma"/>
            <family val="2"/>
          </rPr>
          <t>Dario Calahorrano:</t>
        </r>
        <r>
          <rPr>
            <sz val="9"/>
            <color indexed="81"/>
            <rFont val="Tahoma"/>
            <family val="2"/>
          </rPr>
          <t xml:space="preserve">
Valor por unidad al que hemos comprado</t>
        </r>
      </text>
    </comment>
    <comment ref="E7" authorId="0" shapeId="0">
      <text>
        <r>
          <rPr>
            <b/>
            <sz val="9"/>
            <color indexed="81"/>
            <rFont val="Tahoma"/>
            <family val="2"/>
          </rPr>
          <t>Dario Calahorrano:</t>
        </r>
        <r>
          <rPr>
            <sz val="9"/>
            <color indexed="81"/>
            <rFont val="Tahoma"/>
            <family val="2"/>
          </rPr>
          <t xml:space="preserve">
Precio al que estamos vendiendo o que queremos vender.</t>
        </r>
      </text>
    </comment>
    <comment ref="F7" authorId="0" shapeId="0">
      <text>
        <r>
          <rPr>
            <b/>
            <sz val="9"/>
            <color indexed="81"/>
            <rFont val="Tahoma"/>
            <family val="2"/>
          </rPr>
          <t>Dario Calahorrano:</t>
        </r>
        <r>
          <rPr>
            <sz val="9"/>
            <color indexed="81"/>
            <rFont val="Tahoma"/>
            <family val="2"/>
          </rPr>
          <t xml:space="preserve">
Resultado de multiplicar las unidades vendidas por el precio de compra unitario.
Se calcula de manera automática.</t>
        </r>
      </text>
    </comment>
    <comment ref="G7" authorId="0" shapeId="0">
      <text>
        <r>
          <rPr>
            <b/>
            <sz val="9"/>
            <color indexed="81"/>
            <rFont val="Tahoma"/>
            <family val="2"/>
          </rPr>
          <t>Dario Calahorrano:</t>
        </r>
        <r>
          <rPr>
            <sz val="9"/>
            <color indexed="81"/>
            <rFont val="Tahoma"/>
            <family val="2"/>
          </rPr>
          <t xml:space="preserve">
Resultado de multiplicar la unidades vendidas por el precio de venta unitario.</t>
        </r>
      </text>
    </comment>
    <comment ref="H7" authorId="0" shapeId="0">
      <text>
        <r>
          <rPr>
            <b/>
            <sz val="9"/>
            <color indexed="81"/>
            <rFont val="Tahoma"/>
            <family val="2"/>
          </rPr>
          <t>Dario Calahorrano:</t>
        </r>
        <r>
          <rPr>
            <sz val="9"/>
            <color indexed="81"/>
            <rFont val="Tahoma"/>
            <family val="2"/>
          </rPr>
          <t xml:space="preserve">
Resultado de (compra total / venta total) por 100 
Nos ayuda a saber que parte de lo que vendemos corresponde al gasto variable.</t>
        </r>
      </text>
    </comment>
    <comment ref="I7" authorId="0" shapeId="0">
      <text>
        <r>
          <rPr>
            <b/>
            <sz val="9"/>
            <color indexed="81"/>
            <rFont val="Tahoma"/>
            <family val="2"/>
          </rPr>
          <t>Dario Calahorrano:</t>
        </r>
        <r>
          <rPr>
            <sz val="9"/>
            <color indexed="81"/>
            <rFont val="Tahoma"/>
            <family val="2"/>
          </rPr>
          <t xml:space="preserve">
Corresponde a la porción de la venta que ayuda a cubrir los costos fijos y luego se convierte en utilidad.</t>
        </r>
      </text>
    </comment>
    <comment ref="J7" authorId="0" shapeId="0">
      <text>
        <r>
          <rPr>
            <b/>
            <sz val="9"/>
            <color indexed="81"/>
            <rFont val="Tahoma"/>
            <family val="2"/>
          </rPr>
          <t>Dario Calahorrano:</t>
        </r>
        <r>
          <rPr>
            <sz val="9"/>
            <color indexed="81"/>
            <rFont val="Tahoma"/>
            <family val="2"/>
          </rPr>
          <t xml:space="preserve">
Representa la porción de cada producto en las ventas totales del negocio.
Se calcula con la siguiente fórmula (Venta del producto/ Ventas totales)*100
En verde intenso se marcarán los productos que lleven más dinero al negocio.</t>
        </r>
      </text>
    </comment>
  </commentList>
</comments>
</file>

<file path=xl/comments2.xml><?xml version="1.0" encoding="utf-8"?>
<comments xmlns="http://schemas.openxmlformats.org/spreadsheetml/2006/main">
  <authors>
    <author>Dario</author>
  </authors>
  <commentList>
    <comment ref="B6" authorId="0" shapeId="0">
      <text>
        <r>
          <rPr>
            <b/>
            <sz val="9"/>
            <color indexed="81"/>
            <rFont val="Tahoma"/>
            <family val="2"/>
          </rPr>
          <t>Dario Calahorrano:</t>
        </r>
        <r>
          <rPr>
            <sz val="9"/>
            <color indexed="81"/>
            <rFont val="Tahoma"/>
            <family val="2"/>
          </rPr>
          <t xml:space="preserve">
Son aquellos que se deben pagar independientemente del volumen de ventas</t>
        </r>
      </text>
    </comment>
    <comment ref="B8" authorId="0" shapeId="0">
      <text>
        <r>
          <rPr>
            <b/>
            <sz val="9"/>
            <color indexed="81"/>
            <rFont val="Tahoma"/>
            <family val="2"/>
          </rPr>
          <t>Dario Calahorrano:</t>
        </r>
        <r>
          <rPr>
            <sz val="9"/>
            <color indexed="81"/>
            <rFont val="Tahoma"/>
            <family val="2"/>
          </rPr>
          <t xml:space="preserve">
Solo en el caso de tener empleados, el sueldo del propietario entá mas abajo.</t>
        </r>
      </text>
    </comment>
    <comment ref="E8" authorId="0" shapeId="0">
      <text>
        <r>
          <rPr>
            <b/>
            <sz val="9"/>
            <color indexed="81"/>
            <rFont val="Tahoma"/>
            <family val="2"/>
          </rPr>
          <t>Dario Calahorrano:</t>
        </r>
        <r>
          <rPr>
            <sz val="9"/>
            <color indexed="81"/>
            <rFont val="Tahoma"/>
            <family val="2"/>
          </rPr>
          <t xml:space="preserve">
Salario acordado con el trabajador</t>
        </r>
      </text>
    </comment>
    <comment ref="F8" authorId="0" shapeId="0">
      <text>
        <r>
          <rPr>
            <b/>
            <sz val="9"/>
            <color indexed="81"/>
            <rFont val="Tahoma"/>
            <family val="2"/>
          </rPr>
          <t>Dario Calahorrano:</t>
        </r>
        <r>
          <rPr>
            <sz val="9"/>
            <color indexed="81"/>
            <rFont val="Tahoma"/>
            <family val="2"/>
          </rPr>
          <t xml:space="preserve">
Son las obligaciones legales que tienen los empleadores:
IESS 11,50%
Decimo tercer sueldo 
Decimo cuarto sueldo
Fondos de reserva a partir del 13° mes de trabajo
Si el trabajador tiene menos de un año poner 28,16% que representa el total de beneficios sociales extras que usted tiene pagar por su trabajador. De esta manera se calcula el valor real que sale de su bolsillo.
Si tiene mas de un año poner 36,49% ya que aquí se incluye el fondo de reserva.
Porcentajes aproximados para facilitar el cálculo.</t>
        </r>
      </text>
    </comment>
    <comment ref="B13" authorId="0" shapeId="0">
      <text>
        <r>
          <rPr>
            <b/>
            <sz val="9"/>
            <color indexed="81"/>
            <rFont val="Tahoma"/>
            <family val="2"/>
          </rPr>
          <t>Dario Calahorrano:</t>
        </r>
        <r>
          <rPr>
            <sz val="9"/>
            <color indexed="81"/>
            <rFont val="Tahoma"/>
            <family val="2"/>
          </rPr>
          <t xml:space="preserve">
Haga una estimación de cuanto necesita mensualmente para vivir, no incluye pago de préstamos</t>
        </r>
      </text>
    </comment>
    <comment ref="F14" authorId="0" shapeId="0">
      <text>
        <r>
          <rPr>
            <b/>
            <sz val="9"/>
            <color indexed="81"/>
            <rFont val="Tahoma"/>
            <family val="2"/>
          </rPr>
          <t>Dario Calahorrano:</t>
        </r>
        <r>
          <rPr>
            <sz val="9"/>
            <color indexed="81"/>
            <rFont val="Tahoma"/>
            <family val="2"/>
          </rPr>
          <t xml:space="preserve">
Se recomienda afiliarse al seguro, para acceder a todos los beneficios de ley.</t>
        </r>
      </text>
    </comment>
  </commentList>
</comments>
</file>

<file path=xl/comments3.xml><?xml version="1.0" encoding="utf-8"?>
<comments xmlns="http://schemas.openxmlformats.org/spreadsheetml/2006/main">
  <authors>
    <author>Dario</author>
  </authors>
  <commentList>
    <comment ref="L8" authorId="0" shapeId="0">
      <text>
        <r>
          <rPr>
            <b/>
            <sz val="9"/>
            <color indexed="81"/>
            <rFont val="Tahoma"/>
            <family val="2"/>
          </rPr>
          <t>Dario Calahorrano:</t>
        </r>
        <r>
          <rPr>
            <sz val="9"/>
            <color indexed="81"/>
            <rFont val="Tahoma"/>
            <family val="2"/>
          </rPr>
          <t xml:space="preserve">
El margen de contribución promedio es una referencia de cuanto nos dejan los productos que vendemos.
Nos sirve para calcular el puento de equilibrio en dinero.</t>
        </r>
      </text>
    </comment>
    <comment ref="L12" authorId="0" shapeId="0">
      <text>
        <r>
          <rPr>
            <b/>
            <sz val="9"/>
            <color indexed="81"/>
            <rFont val="Tahoma"/>
            <family val="2"/>
          </rPr>
          <t>Dario Calahorrano:</t>
        </r>
        <r>
          <rPr>
            <sz val="9"/>
            <color indexed="81"/>
            <rFont val="Tahoma"/>
            <family val="2"/>
          </rPr>
          <t xml:space="preserve">
Punto de equilibrio, si vendemos menos de este valor no se alcanza a pagar los costos fijos mensuales </t>
        </r>
      </text>
    </comment>
    <comment ref="F15" authorId="0" shapeId="0">
      <text>
        <r>
          <rPr>
            <b/>
            <sz val="9"/>
            <color indexed="81"/>
            <rFont val="Tahoma"/>
            <family val="2"/>
          </rPr>
          <t>Dario Calahorrano:</t>
        </r>
        <r>
          <rPr>
            <sz val="9"/>
            <color indexed="81"/>
            <rFont val="Tahoma"/>
            <family val="2"/>
          </rPr>
          <t xml:space="preserve">
Cuántos días a la semana abre su negocio</t>
        </r>
      </text>
    </comment>
    <comment ref="L15" authorId="0" shapeId="0">
      <text>
        <r>
          <rPr>
            <b/>
            <sz val="9"/>
            <color indexed="81"/>
            <rFont val="Tahoma"/>
            <family val="2"/>
          </rPr>
          <t>Dario Calahorrano:</t>
        </r>
        <r>
          <rPr>
            <sz val="9"/>
            <color indexed="81"/>
            <rFont val="Tahoma"/>
            <family val="2"/>
          </rPr>
          <t xml:space="preserve">
Punto de equilibrio diario, si no se vende esto en un día no se alcanzan a pagar las cuentas al fin de mes.</t>
        </r>
      </text>
    </comment>
    <comment ref="L16" authorId="0" shapeId="0">
      <text>
        <r>
          <rPr>
            <b/>
            <sz val="9"/>
            <color indexed="81"/>
            <rFont val="Tahoma"/>
            <family val="2"/>
          </rPr>
          <t>Dario Calahorrano:</t>
        </r>
        <r>
          <rPr>
            <sz val="9"/>
            <color indexed="81"/>
            <rFont val="Tahoma"/>
            <family val="2"/>
          </rPr>
          <t xml:space="preserve">
Punto de equilibrio semanal, si no se vende esto a la semana no se llega a cubrir los gastos a fin de mes.</t>
        </r>
      </text>
    </comment>
    <comment ref="L17" authorId="0" shapeId="0">
      <text>
        <r>
          <rPr>
            <b/>
            <sz val="9"/>
            <color indexed="81"/>
            <rFont val="Tahoma"/>
            <family val="2"/>
          </rPr>
          <t>Dario Calahorrano:</t>
        </r>
        <r>
          <rPr>
            <sz val="9"/>
            <color indexed="81"/>
            <rFont val="Tahoma"/>
            <family val="2"/>
          </rPr>
          <t xml:space="preserve">
Punto de equilibrio mensial, es lo mínimo que se debe vender para ni ganar ni perder, si no se vende este valor, se pierde dinero.</t>
        </r>
      </text>
    </comment>
  </commentList>
</comments>
</file>

<file path=xl/comments4.xml><?xml version="1.0" encoding="utf-8"?>
<comments xmlns="http://schemas.openxmlformats.org/spreadsheetml/2006/main">
  <authors>
    <author>Dario</author>
  </authors>
  <commentList>
    <comment ref="E6" authorId="0" shapeId="0">
      <text>
        <r>
          <rPr>
            <b/>
            <sz val="9"/>
            <color indexed="81"/>
            <rFont val="Tahoma"/>
            <family val="2"/>
          </rPr>
          <t xml:space="preserve">Dario Calahorrano: </t>
        </r>
        <r>
          <rPr>
            <sz val="9"/>
            <color indexed="81"/>
            <rFont val="Tahoma"/>
            <family val="2"/>
          </rPr>
          <t xml:space="preserve">
Volumen de ventas donde no se gana ni se pierde.</t>
        </r>
      </text>
    </comment>
    <comment ref="D7" authorId="0" shapeId="0">
      <text>
        <r>
          <rPr>
            <b/>
            <sz val="9"/>
            <color indexed="81"/>
            <rFont val="Tahoma"/>
            <family val="2"/>
          </rPr>
          <t xml:space="preserve">Dario Calahorrano:
</t>
        </r>
        <r>
          <rPr>
            <sz val="9"/>
            <color indexed="81"/>
            <rFont val="Tahoma"/>
            <family val="2"/>
          </rPr>
          <t>Corresponde al % de vetnas que cada producto representa en el negocio.</t>
        </r>
      </text>
    </comment>
    <comment ref="E7" authorId="0" shapeId="0">
      <text>
        <r>
          <rPr>
            <b/>
            <sz val="9"/>
            <color indexed="81"/>
            <rFont val="Tahoma"/>
            <family val="2"/>
          </rPr>
          <t>Dario Calahorrano:</t>
        </r>
        <r>
          <rPr>
            <sz val="9"/>
            <color indexed="81"/>
            <rFont val="Tahoma"/>
            <family val="2"/>
          </rPr>
          <t xml:space="preserve">
Unidades diarias mínimas que se debe vender para cubrir los costos fijos y variables llegando al punto de equilibrio</t>
        </r>
      </text>
    </comment>
    <comment ref="F7" authorId="0" shapeId="0">
      <text>
        <r>
          <rPr>
            <b/>
            <sz val="9"/>
            <color indexed="81"/>
            <rFont val="Tahoma"/>
            <family val="2"/>
          </rPr>
          <t>Dario Calahorrano:</t>
        </r>
        <r>
          <rPr>
            <sz val="9"/>
            <color indexed="81"/>
            <rFont val="Tahoma"/>
            <family val="2"/>
          </rPr>
          <t xml:space="preserve">
Unidades semanales mínimas que se debe vender para cubrir los costos fijos y variables llegando al punto de equilibrio</t>
        </r>
      </text>
    </comment>
    <comment ref="G7" authorId="0" shapeId="0">
      <text>
        <r>
          <rPr>
            <b/>
            <sz val="9"/>
            <color indexed="81"/>
            <rFont val="Tahoma"/>
            <family val="2"/>
          </rPr>
          <t xml:space="preserve">Dario Calahorrano:
</t>
        </r>
        <r>
          <rPr>
            <sz val="9"/>
            <color indexed="81"/>
            <rFont val="Tahoma"/>
            <family val="2"/>
          </rPr>
          <t>Unidades semanales mínimas que se debe vender para cubrir los costos fijos y variables llegando al punto de equilibrio</t>
        </r>
      </text>
    </comment>
    <comment ref="H7" authorId="0" shapeId="0">
      <text>
        <r>
          <rPr>
            <b/>
            <sz val="9"/>
            <color indexed="81"/>
            <rFont val="Tahoma"/>
            <family val="2"/>
          </rPr>
          <t>Dario Calahorrano:</t>
        </r>
        <r>
          <rPr>
            <sz val="9"/>
            <color indexed="81"/>
            <rFont val="Tahoma"/>
            <family val="2"/>
          </rPr>
          <t xml:space="preserve">
Dinero que queda para el negocio luego de cubrir los costos variables</t>
        </r>
      </text>
    </comment>
    <comment ref="I7" authorId="0" shapeId="0">
      <text>
        <r>
          <rPr>
            <b/>
            <sz val="9"/>
            <color indexed="81"/>
            <rFont val="Tahoma"/>
            <family val="2"/>
          </rPr>
          <t>Dario Calahorrano:</t>
        </r>
        <r>
          <rPr>
            <sz val="9"/>
            <color indexed="81"/>
            <rFont val="Tahoma"/>
            <family val="2"/>
          </rPr>
          <t xml:space="preserve">
Porción de la venta que queda para el negocio luego de cubrir los costos variables.</t>
        </r>
      </text>
    </comment>
    <comment ref="J7" authorId="0" shapeId="0">
      <text>
        <r>
          <rPr>
            <b/>
            <sz val="9"/>
            <color indexed="81"/>
            <rFont val="Tahoma"/>
            <family val="2"/>
          </rPr>
          <t>Dario Calahorrano:</t>
        </r>
        <r>
          <rPr>
            <sz val="9"/>
            <color indexed="81"/>
            <rFont val="Tahoma"/>
            <family val="2"/>
          </rPr>
          <t xml:space="preserve">
Mide el promedio de contribución de cada producto vendido en un negocio multiproducto</t>
        </r>
      </text>
    </comment>
  </commentList>
</comments>
</file>

<file path=xl/comments5.xml><?xml version="1.0" encoding="utf-8"?>
<comments xmlns="http://schemas.openxmlformats.org/spreadsheetml/2006/main">
  <authors>
    <author>Dario</author>
  </authors>
  <commentList>
    <comment ref="C6" authorId="0" shapeId="0">
      <text>
        <r>
          <rPr>
            <b/>
            <sz val="9"/>
            <color indexed="81"/>
            <rFont val="Tahoma"/>
            <family val="2"/>
          </rPr>
          <t>Dario Calahorrano:</t>
        </r>
        <r>
          <rPr>
            <sz val="9"/>
            <color indexed="81"/>
            <rFont val="Tahoma"/>
            <family val="2"/>
          </rPr>
          <t xml:space="preserve">
Es una estimación de las ventas para identificar la rentabilidad del negocio.
En este formato solo debes colocar cuantas unidades quieres vender al mes, el resto de cálculos son automáticos. 
</t>
        </r>
      </text>
    </comment>
    <comment ref="E7" authorId="0" shapeId="0">
      <text>
        <r>
          <rPr>
            <b/>
            <sz val="9"/>
            <color indexed="81"/>
            <rFont val="Tahoma"/>
            <family val="2"/>
          </rPr>
          <t>Dario Calahorrano:</t>
        </r>
        <r>
          <rPr>
            <sz val="9"/>
            <color indexed="81"/>
            <rFont val="Tahoma"/>
            <family val="2"/>
          </rPr>
          <t xml:space="preserve">
Cuantas unidades queremos vender al mes. Usa como referencia el valor del punto de equilibrio, mientras mas unidades vendamos sobre el, mas ganancias obtendremos.
¡Ponte metas realistas, pero retadoras!</t>
        </r>
      </text>
    </comment>
    <comment ref="D8" authorId="0" shapeId="0">
      <text>
        <r>
          <rPr>
            <b/>
            <sz val="9"/>
            <color indexed="81"/>
            <rFont val="Tahoma"/>
            <charset val="1"/>
          </rPr>
          <t>Dario Calahorrano:</t>
        </r>
        <r>
          <rPr>
            <sz val="9"/>
            <color indexed="81"/>
            <rFont val="Tahoma"/>
            <charset val="1"/>
          </rPr>
          <t xml:space="preserve">
Unidades que se necesitan vender al mes para no ganar, pero tampco perder</t>
        </r>
      </text>
    </comment>
    <comment ref="E8" authorId="0" shapeId="0">
      <text>
        <r>
          <rPr>
            <b/>
            <sz val="9"/>
            <color indexed="81"/>
            <rFont val="Tahoma"/>
            <family val="2"/>
          </rPr>
          <t>Dario Calahorrano:</t>
        </r>
        <r>
          <rPr>
            <sz val="9"/>
            <color indexed="81"/>
            <rFont val="Tahoma"/>
            <family val="2"/>
          </rPr>
          <t xml:space="preserve">
Número de unidades mensuales que se planifica vender, debe alejarse lo mas posible del punto de equilibrio, pero debe estar en las posibilidades reales del negocio.</t>
        </r>
      </text>
    </comment>
    <comment ref="F8" authorId="0" shapeId="0">
      <text>
        <r>
          <rPr>
            <b/>
            <sz val="9"/>
            <color indexed="81"/>
            <rFont val="Tahoma"/>
            <family val="2"/>
          </rPr>
          <t xml:space="preserve">Dario Calahorrano:
</t>
        </r>
        <r>
          <rPr>
            <sz val="9"/>
            <color indexed="81"/>
            <rFont val="Tahoma"/>
            <family val="2"/>
          </rPr>
          <t>Número de unidades semanales que se debe vender para llegar la meta mensual.</t>
        </r>
      </text>
    </comment>
    <comment ref="G8" authorId="0" shapeId="0">
      <text>
        <r>
          <rPr>
            <b/>
            <sz val="9"/>
            <color indexed="81"/>
            <rFont val="Tahoma"/>
            <family val="2"/>
          </rPr>
          <t>Dario Calahorrano:</t>
        </r>
        <r>
          <rPr>
            <sz val="9"/>
            <color indexed="81"/>
            <rFont val="Tahoma"/>
            <family val="2"/>
          </rPr>
          <t xml:space="preserve">
Número de unidades diarias que se debe vender para llegar la meta mensual.</t>
        </r>
      </text>
    </comment>
    <comment ref="H8" authorId="0" shapeId="0">
      <text>
        <r>
          <rPr>
            <b/>
            <sz val="9"/>
            <color indexed="81"/>
            <rFont val="Tahoma"/>
            <family val="2"/>
          </rPr>
          <t>Dario Calahorrano:</t>
        </r>
        <r>
          <rPr>
            <sz val="9"/>
            <color indexed="81"/>
            <rFont val="Tahoma"/>
            <family val="2"/>
          </rPr>
          <t xml:space="preserve">
Precio en el que se vende cada producto</t>
        </r>
      </text>
    </comment>
    <comment ref="I8" authorId="0" shapeId="0">
      <text>
        <r>
          <rPr>
            <b/>
            <sz val="9"/>
            <color indexed="81"/>
            <rFont val="Tahoma"/>
            <family val="2"/>
          </rPr>
          <t>Dario Calahorrano:</t>
        </r>
        <r>
          <rPr>
            <sz val="9"/>
            <color indexed="81"/>
            <rFont val="Tahoma"/>
            <family val="2"/>
          </rPr>
          <t xml:space="preserve">
Estimación de volumen de venta mensual por producto si se cumple la meta de ventas.</t>
        </r>
      </text>
    </comment>
    <comment ref="J8" authorId="0" shapeId="0">
      <text>
        <r>
          <rPr>
            <b/>
            <sz val="9"/>
            <color indexed="81"/>
            <rFont val="Tahoma"/>
            <family val="2"/>
          </rPr>
          <t>Dario Calahorrano:</t>
        </r>
        <r>
          <rPr>
            <sz val="9"/>
            <color indexed="81"/>
            <rFont val="Tahoma"/>
            <family val="2"/>
          </rPr>
          <t xml:space="preserve">
Cantidad de dinero que queda para el negocio restando el consto variable.</t>
        </r>
      </text>
    </comment>
    <comment ref="K8" authorId="0" shapeId="0">
      <text>
        <r>
          <rPr>
            <b/>
            <sz val="9"/>
            <color indexed="81"/>
            <rFont val="Tahoma"/>
            <family val="2"/>
          </rPr>
          <t xml:space="preserve">Dario Calahorrano: </t>
        </r>
        <r>
          <rPr>
            <sz val="9"/>
            <color indexed="81"/>
            <rFont val="Tahoma"/>
            <family val="2"/>
          </rPr>
          <t xml:space="preserve">
Ganancia mensual neta estimada luego de cubrir costos fijos y variables.
</t>
        </r>
      </text>
    </comment>
  </commentList>
</comments>
</file>

<file path=xl/sharedStrings.xml><?xml version="1.0" encoding="utf-8"?>
<sst xmlns="http://schemas.openxmlformats.org/spreadsheetml/2006/main" count="118" uniqueCount="107">
  <si>
    <t>Total precios de ventas</t>
  </si>
  <si>
    <t>X</t>
  </si>
  <si>
    <t>Costos fijos mensuales</t>
  </si>
  <si>
    <t>Estudio de costos</t>
  </si>
  <si>
    <t>Ventas mensuales promedio</t>
  </si>
  <si>
    <t>(-) Costos fijos Mensuales</t>
  </si>
  <si>
    <t>Productos</t>
  </si>
  <si>
    <t>Unidades vendidas al mes</t>
  </si>
  <si>
    <t>Compra Total</t>
  </si>
  <si>
    <t>Venta Total</t>
  </si>
  <si>
    <t>Totales</t>
  </si>
  <si>
    <t>COSTOS FIJOS MENSUALES</t>
  </si>
  <si>
    <t>Sueldo del empresario</t>
  </si>
  <si>
    <t>Arriendo</t>
  </si>
  <si>
    <t>Agua</t>
  </si>
  <si>
    <t xml:space="preserve">Luz </t>
  </si>
  <si>
    <t>Celular</t>
  </si>
  <si>
    <t>Transporte</t>
  </si>
  <si>
    <t>Honorarios</t>
  </si>
  <si>
    <t>Gastos bancarios</t>
  </si>
  <si>
    <t>Impuestos</t>
  </si>
  <si>
    <t>Vigilancia</t>
  </si>
  <si>
    <t>Otros</t>
  </si>
  <si>
    <t>TOTAL COSTOS FIJOS MENSUALES</t>
  </si>
  <si>
    <t>Pagos mensuales de deudas (Negocio y personal)</t>
  </si>
  <si>
    <t>Arroz</t>
  </si>
  <si>
    <t>Unidad de medida</t>
  </si>
  <si>
    <t>Libra</t>
  </si>
  <si>
    <t>Total Pagos Mensuales de deudas</t>
  </si>
  <si>
    <t>TOTAL COSTOS FIJOS MENSUALES Y DEUDAS</t>
  </si>
  <si>
    <t>Teléfono</t>
  </si>
  <si>
    <t>Mantenimiento del vehículo</t>
  </si>
  <si>
    <t>Papelería</t>
  </si>
  <si>
    <t>Depreciación</t>
  </si>
  <si>
    <t>Precio de compra Unitario</t>
  </si>
  <si>
    <t>Precio de venta Unitario</t>
  </si>
  <si>
    <t>Azúcar</t>
  </si>
  <si>
    <t>=</t>
  </si>
  <si>
    <t xml:space="preserve">Total Margen de contribución </t>
  </si>
  <si>
    <t>% Margen de contribución promedio</t>
  </si>
  <si>
    <t>% de Margen de contribución</t>
  </si>
  <si>
    <t xml:space="preserve">  = Margen de contribución</t>
  </si>
  <si>
    <t>Utilidad neta</t>
  </si>
  <si>
    <t>- Costos Variables</t>
  </si>
  <si>
    <t>Análisis de Punto de Equilibrio</t>
  </si>
  <si>
    <t xml:space="preserve">Huevos </t>
  </si>
  <si>
    <t>Punto de equilibrio diario</t>
  </si>
  <si>
    <t>Puneto de equilibrio semanal</t>
  </si>
  <si>
    <t>Días que se trabaja a la semana</t>
  </si>
  <si>
    <t>Punto de equilibrio mensual</t>
  </si>
  <si>
    <t>Unidades</t>
  </si>
  <si>
    <t>Aceite 1 litro</t>
  </si>
  <si>
    <t>Botellas</t>
  </si>
  <si>
    <t>Aceite 1/2 litro</t>
  </si>
  <si>
    <t>PUNTO DE EQUILIBRIO EN VOLUMEN DE VENTAS</t>
  </si>
  <si>
    <t>Punto de Equilibrio</t>
  </si>
  <si>
    <t>PRODUCTO</t>
  </si>
  <si>
    <t>% de participación del producto</t>
  </si>
  <si>
    <t># de unidades Semanales</t>
  </si>
  <si>
    <t># de unidades Mensuales</t>
  </si>
  <si>
    <t>Margen por producto</t>
  </si>
  <si>
    <t>% de Participación del producto</t>
  </si>
  <si>
    <t>Margen ponderado</t>
  </si>
  <si>
    <t>PRESUPUESTO MENSUAL DE VENTAS</t>
  </si>
  <si>
    <t xml:space="preserve"># de unidades diarias </t>
  </si>
  <si>
    <t>Días a la semana que se trabaja</t>
  </si>
  <si>
    <t>Venta estimada mensual</t>
  </si>
  <si>
    <t>Margen estimado</t>
  </si>
  <si>
    <t>TOTAL</t>
  </si>
  <si>
    <t>Utilidad estimada mensual</t>
  </si>
  <si>
    <t>Meta de ventas en unidades</t>
  </si>
  <si>
    <t>Hoja de instrucciones</t>
  </si>
  <si>
    <t>Únicamente llene los campos que se encuentran en celeste claro y con un borde grueso.</t>
  </si>
  <si>
    <r>
      <rPr>
        <b/>
        <sz val="11"/>
        <color theme="1"/>
        <rFont val="Calibri"/>
        <family val="2"/>
        <scheme val="minor"/>
      </rPr>
      <t>Margen de Contribución</t>
    </r>
    <r>
      <rPr>
        <sz val="11"/>
        <color theme="1"/>
        <rFont val="Calibri"/>
        <family val="2"/>
        <scheme val="minor"/>
      </rPr>
      <t xml:space="preserve"> = (Ventas - precio de compra) =</t>
    </r>
  </si>
  <si>
    <r>
      <rPr>
        <b/>
        <sz val="11"/>
        <color theme="1"/>
        <rFont val="Calibri"/>
        <family val="2"/>
        <scheme val="minor"/>
      </rPr>
      <t>% de Margen de Contribución</t>
    </r>
    <r>
      <rPr>
        <sz val="11"/>
        <color theme="1"/>
        <rFont val="Calibri"/>
        <family val="2"/>
        <scheme val="minor"/>
      </rPr>
      <t xml:space="preserve"> = (Margen de contribución /precio de venta)*100 =</t>
    </r>
  </si>
  <si>
    <r>
      <rPr>
        <b/>
        <sz val="11"/>
        <color theme="1"/>
        <rFont val="Calibri"/>
        <family val="2"/>
        <scheme val="minor"/>
      </rPr>
      <t>% de Costo Variable</t>
    </r>
    <r>
      <rPr>
        <sz val="11"/>
        <color theme="1"/>
        <rFont val="Calibri"/>
        <family val="2"/>
        <scheme val="minor"/>
      </rPr>
      <t xml:space="preserve"> = (Costo variable /Precio de venta)*100 =</t>
    </r>
  </si>
  <si>
    <t>Anexo 5: Herramienta de análisis de costos y punto de equilibrio</t>
  </si>
  <si>
    <t>COSTOS VARIABLES (Estimación de ventas)</t>
  </si>
  <si>
    <t>% Costo de Venta</t>
  </si>
  <si>
    <t>% Margen de Contribución</t>
  </si>
  <si>
    <t>IESS</t>
  </si>
  <si>
    <t>Empleado/a 1</t>
  </si>
  <si>
    <t>Empleado/a 2</t>
  </si>
  <si>
    <t>Empleado/a 3</t>
  </si>
  <si>
    <t>Salarios</t>
  </si>
  <si>
    <t>Valor</t>
  </si>
  <si>
    <t>TOTAL SALARIOS</t>
  </si>
  <si>
    <t>Costos mensuales</t>
  </si>
  <si>
    <t>Hipoteca</t>
  </si>
  <si>
    <t xml:space="preserve">Préstamo de consumo </t>
  </si>
  <si>
    <t>Unidades diarias</t>
  </si>
  <si>
    <t>Unidades semanales</t>
  </si>
  <si>
    <t>Unidades mensuales</t>
  </si>
  <si>
    <t>% de margen de contribución</t>
  </si>
  <si>
    <t>Precio de venta unitario</t>
  </si>
  <si>
    <r>
      <rPr>
        <b/>
        <sz val="11"/>
        <color theme="1"/>
        <rFont val="Calibri"/>
        <family val="2"/>
        <scheme val="minor"/>
      </rPr>
      <t>Introducción.-</t>
    </r>
    <r>
      <rPr>
        <sz val="11"/>
        <color theme="1"/>
        <rFont val="Calibri"/>
        <family val="2"/>
        <scheme val="minor"/>
      </rPr>
      <t xml:space="preserve"> Esta herramienta permite hacer un breve análisis del manejo del dinero en un negocio. Por ejemplo, las tiendas de abarrotes pueden llegar a manejar mas de 80 productos distintos, sin embargo, siempre hay un grupo pequeño que corresponde a las mayores ventas. En conclusión, el 20% de los productos genera el 80% de las ventas. Esta herramienta está diseñada para llevar un control de los 15 productos que mas se comercializan de forma mensual.</t>
    </r>
  </si>
  <si>
    <t>Las demás celdas se encuentran con fórmulas para su facilidad, estas celdas ha sido bloqueadas ya que no deben ser modificadas.</t>
  </si>
  <si>
    <r>
      <rPr>
        <b/>
        <sz val="11"/>
        <color theme="1"/>
        <rFont val="Calibri"/>
        <family val="2"/>
        <scheme val="minor"/>
      </rPr>
      <t>Instrucciones.-</t>
    </r>
    <r>
      <rPr>
        <sz val="11"/>
        <color theme="1"/>
        <rFont val="Calibri"/>
        <family val="2"/>
        <scheme val="minor"/>
      </rPr>
      <t xml:space="preserve"> Cada uno de los campos a ser llenados tiene una explicación de la información que se necesita ingresar, se despliega a colocar el mouse sobre la casilla que tiene una marca roja en la esquina superior derecha.</t>
    </r>
  </si>
  <si>
    <t>Salario Nominal</t>
  </si>
  <si>
    <t>Salario real</t>
  </si>
  <si>
    <t>Beneficios de ley</t>
  </si>
  <si>
    <t>Comisiones</t>
  </si>
  <si>
    <t>Empleados</t>
  </si>
  <si>
    <t>Punto de equilibrio P.E.</t>
  </si>
  <si>
    <t>Si en la utilidad estimada mensual aprece algún número en rojo o negativo, no se asuste, analice si es un producto básico que motiva la compra de otros, estos se llaman líderes en pérdidas.</t>
  </si>
  <si>
    <r>
      <rPr>
        <b/>
        <sz val="11"/>
        <color theme="1"/>
        <rFont val="Calibri"/>
        <family val="2"/>
        <scheme val="minor"/>
      </rPr>
      <t>Descripción.-</t>
    </r>
    <r>
      <rPr>
        <sz val="11"/>
        <color theme="1"/>
        <rFont val="Calibri"/>
        <family val="2"/>
        <scheme val="minor"/>
      </rPr>
      <t xml:space="preserve"> Aquí encontrarás 6 hojas de cálculo, que te ayudarán a conocer como se desarrolla el manejo del dinero en tu negocio:
</t>
    </r>
    <r>
      <rPr>
        <u/>
        <sz val="11"/>
        <color theme="1"/>
        <rFont val="Calibri"/>
        <family val="2"/>
        <scheme val="minor"/>
      </rPr>
      <t>1. Indicaciones.-</t>
    </r>
    <r>
      <rPr>
        <sz val="11"/>
        <color theme="1"/>
        <rFont val="Calibri"/>
        <family val="2"/>
        <scheme val="minor"/>
      </rPr>
      <t xml:space="preserve"> En la primera hoja encontrarás las indicaciones generales para el uso de la herramienta. 
</t>
    </r>
    <r>
      <rPr>
        <u/>
        <sz val="11"/>
        <color theme="1"/>
        <rFont val="Calibri"/>
        <family val="2"/>
        <scheme val="minor"/>
      </rPr>
      <t xml:space="preserve">2. Costo variable.- </t>
    </r>
    <r>
      <rPr>
        <sz val="11"/>
        <color theme="1"/>
        <rFont val="Calibri"/>
        <family val="2"/>
        <scheme val="minor"/>
      </rPr>
      <t xml:space="preserve">Aquí deberás ingresar la información de los productos que compras y vendes, se llama costo variable debido a que cambia con la cantidad de producto que vendes.
</t>
    </r>
    <r>
      <rPr>
        <u/>
        <sz val="11"/>
        <color theme="1"/>
        <rFont val="Calibri"/>
        <family val="2"/>
        <scheme val="minor"/>
      </rPr>
      <t>3. Costo fijo mensual.-</t>
    </r>
    <r>
      <rPr>
        <sz val="11"/>
        <color theme="1"/>
        <rFont val="Calibri"/>
        <family val="2"/>
        <scheme val="minor"/>
      </rPr>
      <t xml:space="preserve"> En esta hoja deberás ingresar la información correspondiente a todo lo que gastas independientemente de cuanto vendes, como el pago de salarios o los servicios básicos.
</t>
    </r>
    <r>
      <rPr>
        <u/>
        <sz val="11"/>
        <color theme="1"/>
        <rFont val="Calibri"/>
        <family val="2"/>
        <scheme val="minor"/>
      </rPr>
      <t>4. Punto de equilibrio en dinero.-</t>
    </r>
    <r>
      <rPr>
        <sz val="11"/>
        <color theme="1"/>
        <rFont val="Calibri"/>
        <family val="2"/>
        <scheme val="minor"/>
      </rPr>
      <t xml:space="preserve"> Aquí encontrarás la información de cuánto debes vender para cubrir los costos fijos y los costos variables, es decir ni ganar ni perder. Únicamente debes completar la información de cuantos días a la semana abres tu negocio, el resto de la infomación se completa con lo que llenaste en las hojas 1 y 2.
</t>
    </r>
    <r>
      <rPr>
        <u/>
        <sz val="11"/>
        <color theme="1"/>
        <rFont val="Calibri"/>
        <family val="2"/>
        <scheme val="minor"/>
      </rPr>
      <t xml:space="preserve">5. Punto de equilibrio en productos.- </t>
    </r>
    <r>
      <rPr>
        <sz val="11"/>
        <color theme="1"/>
        <rFont val="Calibri"/>
        <family val="2"/>
        <scheme val="minor"/>
      </rPr>
      <t xml:space="preserve">Aquí podrás encontrar la información de cuántas unidades de cada producto debes vender para cubrir los costos variables de cada producto y su porción del costo fijo, es decir llegar al punto de ni ganar ni perder. Se calcula de manera automática y no deberá ingresar ninguna información.
</t>
    </r>
    <r>
      <rPr>
        <u/>
        <sz val="11"/>
        <color theme="1"/>
        <rFont val="Calibri"/>
        <family val="2"/>
        <scheme val="minor"/>
      </rPr>
      <t>6. Presupuesto de ventas.-</t>
    </r>
    <r>
      <rPr>
        <sz val="11"/>
        <color theme="1"/>
        <rFont val="Calibri"/>
        <family val="2"/>
        <scheme val="minor"/>
      </rPr>
      <t xml:space="preserve"> En la última hoja podrás establecer metas de ventas por cada uno de los productos principales en función de su punto de equilibrio. Mientras más alejada esté la meta del punto de equilibrio más ganarás. </t>
    </r>
  </si>
  <si>
    <t>Si usted maneja excel y requiere hacer modificaciones la clave es 1</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</si>
</sst>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 #,##0.00_);_(&quot;$&quot;\ * \(#,##0.00\);_(&quot;$&quot;\ * &quot;-&quot;??_);_(@_)"/>
    <numFmt numFmtId="43" formatCode="_(* #,##0.00_);_(* \(#,##0.00\);_(* &quot;-&quot;??_);_(@_)"/>
    <numFmt numFmtId="164" formatCode="_ &quot;$&quot;* #,##0.00_ ;_ &quot;$&quot;* \-#,##0.00_ ;_ &quot;$&quot;* &quot;-&quot;??_ ;_ @_ "/>
    <numFmt numFmtId="165" formatCode="_(* #,##0_);_(* \(#,##0\);_(* &quot;-&quot;??_);_(@_)"/>
    <numFmt numFmtId="166" formatCode="_-&quot;$&quot;* #,##0.00_-;\-&quot;$&quot;* #,##0.00_-;_-&quot;$&quot;* &quot;-&quot;??_-;_-@_-"/>
    <numFmt numFmtId="167" formatCode="0.0%"/>
  </numFmts>
  <fonts count="19" x14ac:knownFonts="1">
    <font>
      <sz val="11"/>
      <color theme="1"/>
      <name val="Calibri"/>
      <family val="2"/>
      <scheme val="minor"/>
    </font>
    <font>
      <sz val="11"/>
      <color theme="1"/>
      <name val="Calibri"/>
      <family val="2"/>
      <scheme val="minor"/>
    </font>
    <font>
      <sz val="22"/>
      <color theme="1"/>
      <name val="Calibri"/>
      <family val="2"/>
      <scheme val="minor"/>
    </font>
    <font>
      <b/>
      <sz val="11"/>
      <color theme="1"/>
      <name val="Calibri"/>
      <family val="2"/>
      <scheme val="minor"/>
    </font>
    <font>
      <b/>
      <i/>
      <sz val="11"/>
      <color theme="1"/>
      <name val="Calibri"/>
      <family val="2"/>
      <scheme val="minor"/>
    </font>
    <font>
      <b/>
      <sz val="11"/>
      <color theme="0"/>
      <name val="Calibri"/>
      <family val="2"/>
      <scheme val="minor"/>
    </font>
    <font>
      <sz val="11"/>
      <color theme="0"/>
      <name val="Calibri"/>
      <family val="2"/>
      <scheme val="minor"/>
    </font>
    <font>
      <sz val="9"/>
      <color indexed="81"/>
      <name val="Tahoma"/>
      <family val="2"/>
    </font>
    <font>
      <b/>
      <sz val="9"/>
      <color indexed="81"/>
      <name val="Tahoma"/>
      <family val="2"/>
    </font>
    <font>
      <i/>
      <sz val="11"/>
      <color theme="0"/>
      <name val="Calibri"/>
      <family val="2"/>
      <scheme val="minor"/>
    </font>
    <font>
      <b/>
      <i/>
      <sz val="11"/>
      <color theme="0"/>
      <name val="Calibri"/>
      <family val="2"/>
      <scheme val="minor"/>
    </font>
    <font>
      <b/>
      <sz val="14"/>
      <color theme="1"/>
      <name val="Calibri"/>
      <family val="2"/>
      <scheme val="minor"/>
    </font>
    <font>
      <sz val="11"/>
      <name val="Calibri"/>
      <family val="2"/>
      <scheme val="minor"/>
    </font>
    <font>
      <b/>
      <sz val="16"/>
      <color theme="1"/>
      <name val="Calibri"/>
      <family val="2"/>
      <scheme val="minor"/>
    </font>
    <font>
      <b/>
      <sz val="12"/>
      <color theme="1"/>
      <name val="Calibri"/>
      <family val="2"/>
      <scheme val="minor"/>
    </font>
    <font>
      <b/>
      <sz val="14"/>
      <color theme="0"/>
      <name val="Calibri"/>
      <family val="2"/>
      <scheme val="minor"/>
    </font>
    <font>
      <sz val="9"/>
      <color indexed="81"/>
      <name val="Tahoma"/>
      <charset val="1"/>
    </font>
    <font>
      <b/>
      <sz val="9"/>
      <color indexed="81"/>
      <name val="Tahoma"/>
      <charset val="1"/>
    </font>
    <font>
      <u/>
      <sz val="11"/>
      <color theme="1"/>
      <name val="Calibri"/>
      <family val="2"/>
      <scheme val="minor"/>
    </font>
  </fonts>
  <fills count="11">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tint="-0.14999847407452621"/>
        <bgColor theme="0" tint="-0.14999847407452621"/>
      </patternFill>
    </fill>
    <fill>
      <patternFill patternType="solid">
        <fgColor theme="2"/>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4" tint="0.59999389629810485"/>
        <bgColor theme="0" tint="-0.14999847407452621"/>
      </patternFill>
    </fill>
    <fill>
      <patternFill patternType="solid">
        <fgColor theme="4" tint="0.39997558519241921"/>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261">
    <xf numFmtId="0" fontId="0" fillId="0" borderId="0" xfId="0"/>
    <xf numFmtId="164" fontId="0" fillId="0" borderId="0" xfId="1" applyFont="1" applyBorder="1"/>
    <xf numFmtId="164" fontId="0" fillId="0" borderId="0" xfId="1" applyFont="1"/>
    <xf numFmtId="0" fontId="4" fillId="0" borderId="0" xfId="0" applyFont="1"/>
    <xf numFmtId="164" fontId="4" fillId="0" borderId="0" xfId="1" applyFont="1"/>
    <xf numFmtId="0" fontId="3" fillId="0" borderId="0" xfId="0" applyFont="1" applyAlignment="1">
      <alignment vertical="center"/>
    </xf>
    <xf numFmtId="0" fontId="0" fillId="0" borderId="0" xfId="0" applyAlignment="1">
      <alignment vertical="center"/>
    </xf>
    <xf numFmtId="0" fontId="3" fillId="0" borderId="0" xfId="0" applyFont="1" applyAlignment="1">
      <alignment horizontal="center" vertical="center"/>
    </xf>
    <xf numFmtId="0" fontId="0" fillId="0" borderId="0" xfId="0" applyAlignment="1">
      <alignment horizontal="center" vertical="center"/>
    </xf>
    <xf numFmtId="0" fontId="0" fillId="0" borderId="3" xfId="0" applyBorder="1" applyAlignment="1">
      <alignment vertical="center"/>
    </xf>
    <xf numFmtId="0" fontId="0" fillId="0" borderId="7" xfId="0" applyBorder="1" applyAlignment="1">
      <alignment vertical="center"/>
    </xf>
    <xf numFmtId="0" fontId="0" fillId="0" borderId="0" xfId="0" applyBorder="1" applyAlignment="1">
      <alignment vertical="center"/>
    </xf>
    <xf numFmtId="49" fontId="0" fillId="0" borderId="7" xfId="0" applyNumberFormat="1" applyBorder="1" applyAlignment="1">
      <alignment vertical="center"/>
    </xf>
    <xf numFmtId="9" fontId="0" fillId="0" borderId="0" xfId="0" applyNumberFormat="1" applyBorder="1" applyAlignment="1">
      <alignment horizontal="center" vertical="center"/>
    </xf>
    <xf numFmtId="164" fontId="0" fillId="0" borderId="14" xfId="1" applyFont="1" applyBorder="1" applyAlignment="1">
      <alignment horizontal="center" vertical="center"/>
    </xf>
    <xf numFmtId="164" fontId="0" fillId="0" borderId="0" xfId="1" applyFont="1" applyBorder="1" applyAlignment="1">
      <alignment horizontal="center" vertical="center"/>
    </xf>
    <xf numFmtId="164" fontId="0" fillId="0" borderId="3" xfId="1" applyFont="1" applyBorder="1" applyAlignment="1">
      <alignment horizontal="center" vertical="center"/>
    </xf>
    <xf numFmtId="44" fontId="0" fillId="0" borderId="0" xfId="0" applyNumberFormat="1" applyAlignment="1">
      <alignment vertical="center"/>
    </xf>
    <xf numFmtId="0" fontId="6" fillId="2" borderId="0" xfId="0" applyFont="1" applyFill="1"/>
    <xf numFmtId="0" fontId="10" fillId="2" borderId="0" xfId="0" applyFont="1" applyFill="1"/>
    <xf numFmtId="164" fontId="10" fillId="2" borderId="0" xfId="1" applyFont="1" applyFill="1"/>
    <xf numFmtId="0" fontId="5" fillId="2" borderId="0" xfId="0" applyFont="1" applyFill="1"/>
    <xf numFmtId="164" fontId="6" fillId="2" borderId="0" xfId="1" applyFont="1" applyFill="1"/>
    <xf numFmtId="164" fontId="5" fillId="2" borderId="2" xfId="1" applyFont="1" applyFill="1" applyBorder="1"/>
    <xf numFmtId="0" fontId="3" fillId="0" borderId="0" xfId="0" applyFont="1" applyBorder="1" applyAlignment="1">
      <alignment horizontal="center" vertical="center" wrapText="1"/>
    </xf>
    <xf numFmtId="0" fontId="3" fillId="0" borderId="0" xfId="0" applyFont="1" applyBorder="1" applyAlignment="1">
      <alignment vertical="center"/>
    </xf>
    <xf numFmtId="164" fontId="0" fillId="0" borderId="8" xfId="0" applyNumberFormat="1" applyBorder="1" applyAlignment="1">
      <alignment vertical="center"/>
    </xf>
    <xf numFmtId="164" fontId="0" fillId="0" borderId="8" xfId="1" applyFont="1" applyBorder="1" applyAlignment="1">
      <alignment vertical="center"/>
    </xf>
    <xf numFmtId="0" fontId="0" fillId="3" borderId="7" xfId="0" applyFill="1" applyBorder="1" applyAlignment="1">
      <alignment vertical="center"/>
    </xf>
    <xf numFmtId="0" fontId="0" fillId="3" borderId="0" xfId="0" applyFill="1" applyBorder="1" applyAlignment="1">
      <alignment vertical="center"/>
    </xf>
    <xf numFmtId="164" fontId="0" fillId="3" borderId="8" xfId="0" applyNumberFormat="1" applyFill="1" applyBorder="1" applyAlignment="1">
      <alignment vertical="center"/>
    </xf>
    <xf numFmtId="0" fontId="0" fillId="3" borderId="9" xfId="0" applyFill="1" applyBorder="1" applyAlignment="1">
      <alignment vertical="center"/>
    </xf>
    <xf numFmtId="0" fontId="0" fillId="3" borderId="10" xfId="0" applyFill="1" applyBorder="1" applyAlignment="1">
      <alignment vertical="center"/>
    </xf>
    <xf numFmtId="164" fontId="0" fillId="3" borderId="11" xfId="0" applyNumberFormat="1" applyFill="1" applyBorder="1" applyAlignment="1">
      <alignment vertical="center"/>
    </xf>
    <xf numFmtId="44" fontId="0" fillId="3" borderId="6" xfId="0" applyNumberFormat="1" applyFill="1" applyBorder="1" applyAlignment="1">
      <alignment vertical="center"/>
    </xf>
    <xf numFmtId="0" fontId="3" fillId="0" borderId="0" xfId="0" applyFont="1" applyAlignment="1">
      <alignment horizontal="center" vertical="center"/>
    </xf>
    <xf numFmtId="164" fontId="1" fillId="0" borderId="0" xfId="1" applyFont="1"/>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164" fontId="3" fillId="0" borderId="1" xfId="1" applyFont="1" applyBorder="1" applyAlignment="1">
      <alignment horizontal="center" vertical="center" wrapText="1"/>
    </xf>
    <xf numFmtId="0" fontId="0" fillId="0" borderId="0" xfId="0" applyAlignment="1"/>
    <xf numFmtId="0" fontId="0" fillId="6" borderId="0" xfId="0" applyFill="1" applyAlignment="1">
      <alignment wrapText="1"/>
    </xf>
    <xf numFmtId="0" fontId="14" fillId="0" borderId="0" xfId="0" applyFont="1" applyFill="1" applyAlignment="1">
      <alignment vertical="center"/>
    </xf>
    <xf numFmtId="9" fontId="1" fillId="0" borderId="0" xfId="2" applyFont="1" applyAlignment="1">
      <alignment horizontal="center"/>
    </xf>
    <xf numFmtId="0" fontId="0" fillId="0" borderId="0" xfId="0" applyFill="1"/>
    <xf numFmtId="9" fontId="0" fillId="0" borderId="0" xfId="0" applyNumberFormat="1"/>
    <xf numFmtId="0" fontId="12" fillId="0" borderId="1" xfId="0" applyFont="1" applyFill="1" applyBorder="1" applyAlignment="1" applyProtection="1">
      <alignment horizontal="center"/>
      <protection locked="0"/>
    </xf>
    <xf numFmtId="164" fontId="1" fillId="0" borderId="0" xfId="1" applyFont="1" applyFill="1" applyBorder="1"/>
    <xf numFmtId="0" fontId="13" fillId="0" borderId="0" xfId="0" applyFont="1" applyFill="1" applyAlignment="1">
      <alignment horizontal="center"/>
    </xf>
    <xf numFmtId="164" fontId="0" fillId="0" borderId="1" xfId="1" applyFont="1" applyBorder="1"/>
    <xf numFmtId="9" fontId="0" fillId="0" borderId="1" xfId="2" applyFont="1" applyBorder="1" applyAlignment="1">
      <alignment horizontal="center"/>
    </xf>
    <xf numFmtId="164" fontId="0" fillId="0" borderId="1" xfId="0" applyNumberFormat="1" applyBorder="1"/>
    <xf numFmtId="165" fontId="0" fillId="0" borderId="1" xfId="3" applyNumberFormat="1" applyFont="1" applyBorder="1"/>
    <xf numFmtId="164" fontId="0" fillId="4" borderId="17" xfId="1" applyNumberFormat="1" applyFont="1" applyFill="1" applyBorder="1" applyAlignment="1" applyProtection="1">
      <alignment horizontal="center" vertical="center"/>
    </xf>
    <xf numFmtId="164" fontId="0" fillId="0" borderId="17" xfId="1" applyNumberFormat="1" applyFont="1" applyBorder="1" applyAlignment="1" applyProtection="1">
      <alignment horizontal="center" vertical="center"/>
    </xf>
    <xf numFmtId="0" fontId="0" fillId="6" borderId="0" xfId="0" applyFill="1" applyAlignment="1" applyProtection="1">
      <alignment wrapText="1"/>
    </xf>
    <xf numFmtId="0" fontId="0" fillId="0" borderId="0" xfId="0" applyProtection="1"/>
    <xf numFmtId="0" fontId="0" fillId="0" borderId="0" xfId="0" applyFill="1" applyProtection="1"/>
    <xf numFmtId="164" fontId="1" fillId="0" borderId="0" xfId="1" applyFont="1" applyFill="1" applyProtection="1"/>
    <xf numFmtId="0" fontId="14" fillId="0" borderId="0" xfId="0" applyFont="1" applyFill="1" applyAlignment="1" applyProtection="1">
      <alignment vertical="center"/>
    </xf>
    <xf numFmtId="0" fontId="14" fillId="0" borderId="0" xfId="0" applyFont="1" applyFill="1" applyAlignment="1" applyProtection="1">
      <alignment horizontal="center" vertical="center"/>
    </xf>
    <xf numFmtId="0" fontId="3" fillId="0" borderId="0" xfId="0" applyFont="1" applyAlignment="1" applyProtection="1">
      <alignment horizontal="center"/>
    </xf>
    <xf numFmtId="0" fontId="0" fillId="0" borderId="0" xfId="0" applyBorder="1" applyProtection="1"/>
    <xf numFmtId="0" fontId="3" fillId="0" borderId="0" xfId="0" applyFont="1" applyAlignment="1" applyProtection="1">
      <alignment horizontal="center" vertical="center"/>
    </xf>
    <xf numFmtId="0" fontId="3" fillId="0" borderId="1" xfId="0" applyFont="1" applyBorder="1" applyAlignment="1" applyProtection="1">
      <alignment horizontal="center" vertical="center"/>
    </xf>
    <xf numFmtId="0" fontId="3" fillId="5" borderId="1" xfId="0" applyFont="1" applyFill="1" applyBorder="1" applyAlignment="1" applyProtection="1">
      <alignment horizontal="center" vertical="center" wrapText="1"/>
    </xf>
    <xf numFmtId="0" fontId="3" fillId="0" borderId="1"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0" xfId="0" applyFont="1" applyBorder="1" applyAlignment="1" applyProtection="1">
      <alignment horizontal="center" vertical="center"/>
    </xf>
    <xf numFmtId="0" fontId="12" fillId="0" borderId="1" xfId="0" applyFont="1" applyFill="1" applyBorder="1" applyAlignment="1" applyProtection="1">
      <alignment horizontal="center"/>
    </xf>
    <xf numFmtId="9" fontId="1" fillId="0" borderId="1" xfId="2" applyFont="1" applyBorder="1" applyAlignment="1" applyProtection="1">
      <alignment horizontal="center"/>
    </xf>
    <xf numFmtId="1" fontId="0" fillId="5" borderId="1" xfId="0" applyNumberFormat="1" applyFill="1" applyBorder="1" applyAlignment="1" applyProtection="1">
      <alignment horizontal="center"/>
    </xf>
    <xf numFmtId="164" fontId="1" fillId="0" borderId="1" xfId="1" applyFont="1" applyBorder="1" applyProtection="1"/>
    <xf numFmtId="167" fontId="1" fillId="0" borderId="1" xfId="2" applyNumberFormat="1" applyFont="1" applyBorder="1" applyAlignment="1" applyProtection="1">
      <alignment horizontal="center" vertical="center"/>
    </xf>
    <xf numFmtId="9" fontId="1" fillId="0" borderId="1" xfId="2" applyNumberFormat="1" applyFont="1" applyBorder="1" applyAlignment="1" applyProtection="1">
      <alignment horizontal="center"/>
    </xf>
    <xf numFmtId="166" fontId="0" fillId="0" borderId="0" xfId="0" applyNumberFormat="1" applyBorder="1" applyProtection="1"/>
    <xf numFmtId="44" fontId="0" fillId="0" borderId="0" xfId="0" applyNumberFormat="1" applyBorder="1" applyProtection="1"/>
    <xf numFmtId="164" fontId="0" fillId="0" borderId="0" xfId="1" applyFont="1" applyProtection="1"/>
    <xf numFmtId="9" fontId="1" fillId="0" borderId="18" xfId="1" applyNumberFormat="1" applyFont="1" applyBorder="1" applyAlignment="1" applyProtection="1">
      <alignment horizontal="center"/>
    </xf>
    <xf numFmtId="9" fontId="1" fillId="0" borderId="0" xfId="1" applyNumberFormat="1" applyFont="1" applyBorder="1" applyAlignment="1" applyProtection="1">
      <alignment horizontal="center"/>
    </xf>
    <xf numFmtId="0" fontId="0" fillId="0" borderId="0" xfId="0" applyFill="1" applyBorder="1" applyAlignment="1" applyProtection="1"/>
    <xf numFmtId="0" fontId="3" fillId="0" borderId="0" xfId="0" applyFont="1" applyFill="1" applyBorder="1" applyAlignment="1" applyProtection="1"/>
    <xf numFmtId="10" fontId="3" fillId="0" borderId="1" xfId="0" applyNumberFormat="1" applyFont="1" applyFill="1" applyBorder="1" applyAlignment="1" applyProtection="1">
      <alignment horizontal="center"/>
    </xf>
    <xf numFmtId="164" fontId="1" fillId="0" borderId="0" xfId="1" applyFont="1" applyFill="1" applyBorder="1" applyProtection="1"/>
    <xf numFmtId="9" fontId="1" fillId="0" borderId="0" xfId="2" applyFont="1" applyAlignment="1" applyProtection="1">
      <alignment horizontal="center"/>
    </xf>
    <xf numFmtId="164" fontId="1" fillId="0" borderId="0" xfId="1" applyFont="1" applyProtection="1"/>
    <xf numFmtId="0" fontId="0" fillId="0" borderId="0" xfId="0" applyAlignment="1" applyProtection="1"/>
    <xf numFmtId="0" fontId="0" fillId="0" borderId="0" xfId="0" applyFill="1" applyAlignment="1" applyProtection="1"/>
    <xf numFmtId="164" fontId="3" fillId="0" borderId="0" xfId="1" applyFont="1" applyFill="1" applyProtection="1"/>
    <xf numFmtId="1" fontId="0" fillId="0" borderId="0" xfId="0" applyNumberFormat="1" applyFill="1" applyAlignment="1" applyProtection="1">
      <alignment horizontal="center"/>
    </xf>
    <xf numFmtId="164" fontId="3" fillId="0" borderId="0" xfId="1" applyFont="1" applyProtection="1"/>
    <xf numFmtId="9" fontId="0" fillId="0" borderId="0" xfId="0" applyNumberFormat="1" applyProtection="1"/>
    <xf numFmtId="164" fontId="11" fillId="0" borderId="0" xfId="1" applyFont="1" applyFill="1" applyProtection="1"/>
    <xf numFmtId="165" fontId="1" fillId="0" borderId="0" xfId="3" applyNumberFormat="1" applyFont="1" applyFill="1" applyBorder="1" applyProtection="1">
      <protection locked="0"/>
    </xf>
    <xf numFmtId="164" fontId="3" fillId="0" borderId="1" xfId="1" applyFont="1" applyBorder="1" applyAlignment="1" applyProtection="1">
      <alignment horizontal="center" vertical="center" wrapText="1"/>
    </xf>
    <xf numFmtId="0" fontId="5" fillId="2" borderId="1" xfId="0" applyFont="1" applyFill="1" applyBorder="1" applyAlignment="1">
      <alignment horizontal="center" vertical="center" wrapText="1"/>
    </xf>
    <xf numFmtId="0" fontId="3" fillId="0" borderId="0" xfId="0" applyFont="1" applyAlignment="1" applyProtection="1">
      <alignment vertical="center"/>
    </xf>
    <xf numFmtId="0" fontId="0" fillId="0" borderId="0" xfId="0" applyAlignment="1" applyProtection="1">
      <alignment vertical="center"/>
    </xf>
    <xf numFmtId="0" fontId="5" fillId="2" borderId="17" xfId="0" applyFont="1" applyFill="1" applyBorder="1" applyAlignment="1" applyProtection="1">
      <alignment horizontal="center" vertical="center" wrapText="1"/>
    </xf>
    <xf numFmtId="0" fontId="5" fillId="2" borderId="15" xfId="0" applyFont="1" applyFill="1" applyBorder="1" applyAlignment="1" applyProtection="1">
      <alignment horizontal="center" vertical="center" wrapText="1"/>
    </xf>
    <xf numFmtId="164" fontId="0" fillId="4" borderId="22" xfId="1" applyNumberFormat="1" applyFont="1" applyFill="1" applyBorder="1" applyAlignment="1" applyProtection="1">
      <alignment horizontal="center" vertical="center"/>
    </xf>
    <xf numFmtId="9" fontId="0" fillId="4" borderId="17" xfId="2" applyNumberFormat="1" applyFont="1" applyFill="1" applyBorder="1" applyAlignment="1" applyProtection="1">
      <alignment horizontal="center" vertical="center"/>
    </xf>
    <xf numFmtId="9" fontId="0" fillId="4" borderId="17" xfId="0" applyNumberFormat="1" applyFont="1" applyFill="1" applyBorder="1" applyAlignment="1" applyProtection="1">
      <alignment horizontal="center" vertical="center"/>
    </xf>
    <xf numFmtId="9" fontId="0" fillId="4" borderId="15" xfId="2" applyNumberFormat="1" applyFont="1" applyFill="1" applyBorder="1" applyAlignment="1" applyProtection="1">
      <alignment horizontal="center" vertical="center"/>
    </xf>
    <xf numFmtId="0" fontId="0" fillId="0" borderId="0" xfId="0" applyAlignment="1" applyProtection="1">
      <alignment horizontal="center" vertical="center"/>
    </xf>
    <xf numFmtId="164" fontId="0" fillId="0" borderId="22" xfId="1" applyNumberFormat="1" applyFont="1" applyBorder="1" applyAlignment="1" applyProtection="1">
      <alignment horizontal="center" vertical="center"/>
    </xf>
    <xf numFmtId="9" fontId="0" fillId="0" borderId="17" xfId="2" applyNumberFormat="1" applyFont="1" applyBorder="1" applyAlignment="1" applyProtection="1">
      <alignment horizontal="center" vertical="center"/>
    </xf>
    <xf numFmtId="9" fontId="0" fillId="0" borderId="17" xfId="0" applyNumberFormat="1" applyFont="1" applyBorder="1" applyAlignment="1" applyProtection="1">
      <alignment horizontal="center" vertical="center"/>
    </xf>
    <xf numFmtId="9" fontId="0" fillId="0" borderId="15" xfId="2" applyNumberFormat="1" applyFont="1" applyBorder="1" applyAlignment="1" applyProtection="1">
      <alignment horizontal="center" vertical="center"/>
    </xf>
    <xf numFmtId="164" fontId="3" fillId="0" borderId="13" xfId="1" applyNumberFormat="1" applyFont="1" applyBorder="1" applyAlignment="1" applyProtection="1">
      <alignment horizontal="center" vertical="center"/>
    </xf>
    <xf numFmtId="9" fontId="3" fillId="0" borderId="13" xfId="2" applyNumberFormat="1" applyFont="1" applyBorder="1" applyAlignment="1" applyProtection="1">
      <alignment horizontal="center" vertical="center"/>
    </xf>
    <xf numFmtId="9" fontId="3" fillId="0" borderId="13" xfId="0" applyNumberFormat="1" applyFont="1" applyBorder="1" applyAlignment="1" applyProtection="1">
      <alignment horizontal="center" vertical="center"/>
    </xf>
    <xf numFmtId="9" fontId="0" fillId="0" borderId="1" xfId="2" applyNumberFormat="1" applyFont="1" applyBorder="1" applyAlignment="1" applyProtection="1">
      <alignment horizontal="center" vertical="center"/>
    </xf>
    <xf numFmtId="164" fontId="0" fillId="0" borderId="21" xfId="1" applyFont="1" applyBorder="1" applyAlignment="1" applyProtection="1">
      <alignment horizontal="center" vertical="center"/>
    </xf>
    <xf numFmtId="9" fontId="0" fillId="0" borderId="21" xfId="2" applyFont="1" applyBorder="1" applyAlignment="1" applyProtection="1">
      <alignment horizontal="center" vertical="center"/>
    </xf>
    <xf numFmtId="0" fontId="0" fillId="9" borderId="4" xfId="0" applyFont="1" applyFill="1" applyBorder="1" applyAlignment="1" applyProtection="1">
      <alignment horizontal="center" vertical="center"/>
      <protection locked="0"/>
    </xf>
    <xf numFmtId="0" fontId="0" fillId="9" borderId="23" xfId="0" applyFont="1" applyFill="1" applyBorder="1" applyAlignment="1" applyProtection="1">
      <alignment horizontal="center" vertical="center"/>
      <protection locked="0"/>
    </xf>
    <xf numFmtId="164" fontId="0" fillId="9" borderId="23" xfId="1" applyNumberFormat="1" applyFont="1" applyFill="1" applyBorder="1" applyAlignment="1" applyProtection="1">
      <alignment horizontal="center" vertical="center"/>
      <protection locked="0"/>
    </xf>
    <xf numFmtId="164" fontId="0" fillId="9" borderId="24" xfId="1" applyNumberFormat="1" applyFont="1" applyFill="1" applyBorder="1" applyAlignment="1" applyProtection="1">
      <alignment horizontal="center" vertical="center"/>
      <protection locked="0"/>
    </xf>
    <xf numFmtId="0" fontId="0" fillId="8" borderId="25" xfId="0" applyFont="1" applyFill="1" applyBorder="1" applyAlignment="1" applyProtection="1">
      <alignment horizontal="center" vertical="center"/>
      <protection locked="0"/>
    </xf>
    <xf numFmtId="0" fontId="0" fillId="8" borderId="17" xfId="0" applyFont="1" applyFill="1" applyBorder="1" applyAlignment="1" applyProtection="1">
      <alignment horizontal="center" vertical="center"/>
      <protection locked="0"/>
    </xf>
    <xf numFmtId="164" fontId="0" fillId="8" borderId="17" xfId="1" applyNumberFormat="1" applyFont="1" applyFill="1" applyBorder="1" applyAlignment="1" applyProtection="1">
      <alignment horizontal="center" vertical="center"/>
      <protection locked="0"/>
    </xf>
    <xf numFmtId="164" fontId="0" fillId="8" borderId="26" xfId="1" applyNumberFormat="1" applyFont="1" applyFill="1" applyBorder="1" applyAlignment="1" applyProtection="1">
      <alignment horizontal="center" vertical="center"/>
      <protection locked="0"/>
    </xf>
    <xf numFmtId="0" fontId="0" fillId="9" borderId="25" xfId="0" applyFont="1" applyFill="1" applyBorder="1" applyAlignment="1" applyProtection="1">
      <alignment horizontal="center" vertical="center"/>
      <protection locked="0"/>
    </xf>
    <xf numFmtId="0" fontId="0" fillId="9" borderId="17" xfId="0" applyFont="1" applyFill="1" applyBorder="1" applyAlignment="1" applyProtection="1">
      <alignment horizontal="center" vertical="center"/>
      <protection locked="0"/>
    </xf>
    <xf numFmtId="164" fontId="0" fillId="9" borderId="17" xfId="1" applyNumberFormat="1" applyFont="1" applyFill="1" applyBorder="1" applyAlignment="1" applyProtection="1">
      <alignment horizontal="center" vertical="center"/>
      <protection locked="0"/>
    </xf>
    <xf numFmtId="164" fontId="0" fillId="9" borderId="26" xfId="1" applyNumberFormat="1" applyFont="1" applyFill="1" applyBorder="1" applyAlignment="1" applyProtection="1">
      <alignment horizontal="center" vertical="center"/>
      <protection locked="0"/>
    </xf>
    <xf numFmtId="0" fontId="0" fillId="9" borderId="27" xfId="0" applyFont="1" applyFill="1" applyBorder="1" applyAlignment="1" applyProtection="1">
      <alignment horizontal="center" vertical="center"/>
      <protection locked="0"/>
    </xf>
    <xf numFmtId="0" fontId="0" fillId="9" borderId="28" xfId="0" applyFont="1" applyFill="1" applyBorder="1" applyAlignment="1" applyProtection="1">
      <alignment horizontal="center" vertical="center"/>
      <protection locked="0"/>
    </xf>
    <xf numFmtId="164" fontId="0" fillId="9" borderId="28" xfId="1" applyNumberFormat="1" applyFont="1" applyFill="1" applyBorder="1" applyAlignment="1" applyProtection="1">
      <alignment horizontal="center" vertical="center"/>
      <protection locked="0"/>
    </xf>
    <xf numFmtId="164" fontId="0" fillId="9" borderId="29" xfId="1" applyNumberFormat="1" applyFont="1" applyFill="1" applyBorder="1" applyAlignment="1" applyProtection="1">
      <alignment horizontal="center" vertical="center"/>
      <protection locked="0"/>
    </xf>
    <xf numFmtId="0" fontId="0" fillId="0" borderId="0" xfId="0" applyBorder="1" applyAlignment="1">
      <alignment horizontal="center"/>
    </xf>
    <xf numFmtId="10" fontId="0" fillId="0" borderId="0" xfId="0" applyNumberFormat="1"/>
    <xf numFmtId="164" fontId="12" fillId="0" borderId="0" xfId="1" applyFont="1" applyFill="1" applyBorder="1"/>
    <xf numFmtId="44" fontId="0" fillId="0" borderId="0" xfId="1" applyNumberFormat="1" applyFont="1" applyBorder="1"/>
    <xf numFmtId="44" fontId="5" fillId="2" borderId="0" xfId="1" applyNumberFormat="1" applyFont="1" applyFill="1" applyBorder="1"/>
    <xf numFmtId="164" fontId="0" fillId="0" borderId="13" xfId="1" applyFont="1" applyBorder="1"/>
    <xf numFmtId="164" fontId="0" fillId="0" borderId="14" xfId="1" applyFont="1" applyBorder="1"/>
    <xf numFmtId="0" fontId="9" fillId="2" borderId="37" xfId="0" applyFont="1" applyFill="1" applyBorder="1"/>
    <xf numFmtId="0" fontId="6" fillId="2" borderId="38" xfId="0" applyFont="1" applyFill="1" applyBorder="1"/>
    <xf numFmtId="164" fontId="9" fillId="2" borderId="29" xfId="1" applyFont="1" applyFill="1" applyBorder="1"/>
    <xf numFmtId="10" fontId="0" fillId="8" borderId="2" xfId="2" applyNumberFormat="1" applyFont="1" applyFill="1" applyBorder="1" applyProtection="1">
      <protection locked="0"/>
    </xf>
    <xf numFmtId="164" fontId="0" fillId="8" borderId="2" xfId="1" applyFont="1" applyFill="1" applyBorder="1" applyProtection="1">
      <protection locked="0"/>
    </xf>
    <xf numFmtId="164" fontId="12" fillId="5" borderId="36" xfId="1" applyFont="1" applyFill="1" applyBorder="1" applyProtection="1">
      <protection locked="0"/>
    </xf>
    <xf numFmtId="164" fontId="12" fillId="8" borderId="36" xfId="1" applyFont="1" applyFill="1" applyBorder="1" applyProtection="1">
      <protection locked="0"/>
    </xf>
    <xf numFmtId="164" fontId="12" fillId="5" borderId="29" xfId="1" applyFont="1" applyFill="1" applyBorder="1" applyProtection="1">
      <protection locked="0"/>
    </xf>
    <xf numFmtId="0" fontId="0" fillId="6" borderId="2" xfId="0" applyFill="1" applyBorder="1" applyAlignment="1" applyProtection="1">
      <alignment vertical="center"/>
      <protection locked="0"/>
    </xf>
    <xf numFmtId="165" fontId="0" fillId="0" borderId="13" xfId="3" applyNumberFormat="1" applyFont="1" applyBorder="1" applyAlignment="1">
      <alignment horizontal="right"/>
    </xf>
    <xf numFmtId="1" fontId="0" fillId="0" borderId="12" xfId="0" applyNumberFormat="1" applyBorder="1"/>
    <xf numFmtId="0" fontId="5" fillId="2" borderId="15" xfId="0" applyFont="1" applyFill="1" applyBorder="1" applyAlignment="1">
      <alignment horizontal="center" vertical="center" wrapText="1"/>
    </xf>
    <xf numFmtId="165" fontId="0" fillId="8" borderId="45" xfId="3" applyNumberFormat="1" applyFont="1" applyFill="1" applyBorder="1" applyAlignment="1" applyProtection="1">
      <alignment horizontal="right"/>
      <protection locked="0"/>
    </xf>
    <xf numFmtId="165" fontId="0" fillId="8" borderId="46" xfId="3" applyNumberFormat="1" applyFont="1" applyFill="1" applyBorder="1" applyAlignment="1" applyProtection="1">
      <alignment horizontal="right"/>
      <protection locked="0"/>
    </xf>
    <xf numFmtId="165" fontId="0" fillId="8" borderId="47" xfId="3" applyNumberFormat="1" applyFont="1" applyFill="1" applyBorder="1" applyAlignment="1" applyProtection="1">
      <alignment horizontal="right"/>
      <protection locked="0"/>
    </xf>
    <xf numFmtId="0" fontId="0" fillId="0" borderId="7" xfId="0" applyBorder="1"/>
    <xf numFmtId="0" fontId="0" fillId="0" borderId="0" xfId="0" applyBorder="1"/>
    <xf numFmtId="0" fontId="0" fillId="0" borderId="8" xfId="0" applyBorder="1"/>
    <xf numFmtId="10" fontId="0" fillId="0" borderId="0" xfId="2" applyNumberFormat="1" applyFont="1"/>
    <xf numFmtId="10" fontId="4" fillId="0" borderId="0" xfId="0" applyNumberFormat="1" applyFont="1"/>
    <xf numFmtId="164" fontId="3" fillId="0" borderId="15" xfId="1" applyFont="1" applyFill="1" applyBorder="1" applyAlignment="1">
      <alignment horizontal="center" vertical="center" wrapText="1"/>
    </xf>
    <xf numFmtId="10" fontId="3" fillId="0" borderId="1" xfId="2" applyNumberFormat="1" applyFont="1" applyFill="1" applyBorder="1" applyAlignment="1" applyProtection="1">
      <alignment horizontal="center" vertical="center" wrapText="1"/>
      <protection locked="0"/>
    </xf>
    <xf numFmtId="164" fontId="3" fillId="0" borderId="17" xfId="1" applyFont="1" applyFill="1" applyBorder="1" applyAlignment="1">
      <alignment horizontal="center" vertical="center" wrapText="1"/>
    </xf>
    <xf numFmtId="164" fontId="0" fillId="8" borderId="1" xfId="1" applyFont="1" applyFill="1" applyBorder="1" applyProtection="1">
      <protection locked="0"/>
    </xf>
    <xf numFmtId="164" fontId="0" fillId="8" borderId="33" xfId="1" applyFont="1" applyFill="1" applyBorder="1" applyProtection="1">
      <protection locked="0"/>
    </xf>
    <xf numFmtId="164" fontId="0" fillId="8" borderId="38" xfId="1" applyFont="1" applyFill="1" applyBorder="1" applyProtection="1">
      <protection locked="0"/>
    </xf>
    <xf numFmtId="9" fontId="0" fillId="8" borderId="34" xfId="2" applyFont="1" applyFill="1" applyBorder="1" applyProtection="1">
      <protection locked="0"/>
    </xf>
    <xf numFmtId="10" fontId="0" fillId="8" borderId="36" xfId="2" applyNumberFormat="1" applyFont="1" applyFill="1" applyBorder="1" applyProtection="1">
      <protection locked="0"/>
    </xf>
    <xf numFmtId="10" fontId="0" fillId="8" borderId="29" xfId="2" applyNumberFormat="1" applyFont="1" applyFill="1" applyBorder="1" applyProtection="1">
      <protection locked="0"/>
    </xf>
    <xf numFmtId="9" fontId="0" fillId="0" borderId="0" xfId="0" applyNumberFormat="1" applyFill="1" applyBorder="1" applyProtection="1">
      <protection locked="0"/>
    </xf>
    <xf numFmtId="0" fontId="3" fillId="0" borderId="0" xfId="0" applyFont="1" applyAlignment="1"/>
    <xf numFmtId="0" fontId="0" fillId="0" borderId="0" xfId="0" applyAlignment="1">
      <alignment horizontal="center"/>
    </xf>
    <xf numFmtId="0" fontId="0" fillId="0" borderId="7" xfId="0" applyFill="1" applyBorder="1" applyAlignment="1">
      <alignment horizontal="left" vertical="center" wrapText="1"/>
    </xf>
    <xf numFmtId="0" fontId="0" fillId="0" borderId="0" xfId="0" applyFill="1" applyBorder="1" applyAlignment="1">
      <alignment horizontal="left" vertical="center" wrapText="1"/>
    </xf>
    <xf numFmtId="0" fontId="0" fillId="0" borderId="8" xfId="0" applyFill="1" applyBorder="1" applyAlignment="1">
      <alignment horizontal="left" vertical="center" wrapText="1"/>
    </xf>
    <xf numFmtId="0" fontId="15" fillId="7" borderId="4" xfId="0" applyFont="1" applyFill="1" applyBorder="1" applyAlignment="1">
      <alignment horizontal="center" vertical="center"/>
    </xf>
    <xf numFmtId="0" fontId="15" fillId="7" borderId="5" xfId="0" applyFont="1" applyFill="1" applyBorder="1" applyAlignment="1">
      <alignment horizontal="center" vertical="center"/>
    </xf>
    <xf numFmtId="0" fontId="15" fillId="7" borderId="6" xfId="0" applyFont="1" applyFill="1" applyBorder="1" applyAlignment="1">
      <alignment horizontal="center" vertical="center"/>
    </xf>
    <xf numFmtId="0" fontId="15" fillId="7" borderId="7" xfId="0" applyFont="1" applyFill="1" applyBorder="1" applyAlignment="1">
      <alignment horizontal="center" vertical="center"/>
    </xf>
    <xf numFmtId="0" fontId="15" fillId="7" borderId="0" xfId="0" applyFont="1" applyFill="1" applyBorder="1" applyAlignment="1">
      <alignment horizontal="center" vertical="center"/>
    </xf>
    <xf numFmtId="0" fontId="15" fillId="7" borderId="8" xfId="0" applyFont="1" applyFill="1" applyBorder="1" applyAlignment="1">
      <alignment horizontal="center" vertical="center"/>
    </xf>
    <xf numFmtId="0" fontId="0" fillId="0" borderId="7" xfId="0" applyBorder="1" applyAlignment="1">
      <alignment horizontal="left" vertical="center" wrapText="1"/>
    </xf>
    <xf numFmtId="0" fontId="0" fillId="0" borderId="0"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8" borderId="19" xfId="0" applyFill="1" applyBorder="1" applyAlignment="1">
      <alignment horizontal="left"/>
    </xf>
    <xf numFmtId="0" fontId="0" fillId="8" borderId="20" xfId="0" applyFill="1" applyBorder="1" applyAlignment="1">
      <alignment horizontal="left"/>
    </xf>
    <xf numFmtId="0" fontId="0" fillId="8" borderId="21" xfId="0" applyFill="1" applyBorder="1" applyAlignment="1">
      <alignment horizontal="left"/>
    </xf>
    <xf numFmtId="0" fontId="0" fillId="0" borderId="0" xfId="0" applyAlignment="1">
      <alignment horizontal="left" vertical="center" wrapText="1"/>
    </xf>
    <xf numFmtId="0" fontId="11" fillId="0" borderId="0" xfId="0" applyFont="1" applyAlignment="1" applyProtection="1">
      <alignment horizontal="center" vertical="center"/>
    </xf>
    <xf numFmtId="0" fontId="0" fillId="0" borderId="19" xfId="0" applyBorder="1" applyAlignment="1" applyProtection="1">
      <alignment horizontal="right" vertical="center"/>
    </xf>
    <xf numFmtId="0" fontId="0" fillId="0" borderId="20" xfId="0" applyBorder="1" applyAlignment="1" applyProtection="1">
      <alignment horizontal="right" vertical="center"/>
    </xf>
    <xf numFmtId="0" fontId="3" fillId="0" borderId="48" xfId="0" applyFont="1" applyBorder="1" applyAlignment="1" applyProtection="1">
      <alignment horizontal="right" vertical="center"/>
    </xf>
    <xf numFmtId="0" fontId="3" fillId="0" borderId="40" xfId="0" applyFont="1" applyBorder="1" applyAlignment="1" applyProtection="1">
      <alignment horizontal="right" vertical="center"/>
    </xf>
    <xf numFmtId="0" fontId="3" fillId="0" borderId="49" xfId="0" applyFont="1" applyBorder="1" applyAlignment="1" applyProtection="1">
      <alignment horizontal="right" vertical="center"/>
    </xf>
    <xf numFmtId="0" fontId="10" fillId="2" borderId="0" xfId="0" applyFont="1" applyFill="1" applyAlignment="1">
      <alignment horizontal="center"/>
    </xf>
    <xf numFmtId="0" fontId="0" fillId="8" borderId="32" xfId="0" applyFill="1" applyBorder="1" applyAlignment="1" applyProtection="1">
      <alignment horizontal="left"/>
      <protection locked="0"/>
    </xf>
    <xf numFmtId="0" fontId="0" fillId="8" borderId="33" xfId="0" applyFill="1" applyBorder="1" applyAlignment="1" applyProtection="1">
      <alignment horizontal="left"/>
      <protection locked="0"/>
    </xf>
    <xf numFmtId="0" fontId="0" fillId="8" borderId="35" xfId="0" applyFill="1" applyBorder="1" applyAlignment="1" applyProtection="1">
      <alignment horizontal="left"/>
      <protection locked="0"/>
    </xf>
    <xf numFmtId="0" fontId="0" fillId="8" borderId="1" xfId="0" applyFill="1" applyBorder="1" applyAlignment="1" applyProtection="1">
      <alignment horizontal="left"/>
      <protection locked="0"/>
    </xf>
    <xf numFmtId="0" fontId="0" fillId="8" borderId="37" xfId="0" applyFill="1" applyBorder="1" applyAlignment="1" applyProtection="1">
      <alignment horizontal="left"/>
      <protection locked="0"/>
    </xf>
    <xf numFmtId="0" fontId="0" fillId="8" borderId="38" xfId="0" applyFill="1" applyBorder="1" applyAlignment="1" applyProtection="1">
      <alignment horizontal="left"/>
      <protection locked="0"/>
    </xf>
    <xf numFmtId="0" fontId="10" fillId="2" borderId="1" xfId="0" applyFont="1" applyFill="1" applyBorder="1" applyAlignment="1">
      <alignment horizontal="center"/>
    </xf>
    <xf numFmtId="0" fontId="10" fillId="2" borderId="15" xfId="0" applyFont="1" applyFill="1" applyBorder="1" applyAlignment="1">
      <alignment horizontal="center"/>
    </xf>
    <xf numFmtId="0" fontId="5" fillId="2" borderId="39" xfId="0" applyFont="1" applyFill="1" applyBorder="1" applyAlignment="1">
      <alignment horizontal="center"/>
    </xf>
    <xf numFmtId="0" fontId="5" fillId="2" borderId="40" xfId="0" applyFont="1" applyFill="1" applyBorder="1" applyAlignment="1">
      <alignment horizontal="center"/>
    </xf>
    <xf numFmtId="0" fontId="5" fillId="2" borderId="41" xfId="0" applyFont="1" applyFill="1" applyBorder="1" applyAlignment="1">
      <alignment horizontal="center"/>
    </xf>
    <xf numFmtId="0" fontId="0" fillId="5" borderId="42" xfId="0" applyFill="1" applyBorder="1" applyAlignment="1" applyProtection="1">
      <alignment horizontal="left" vertical="center"/>
      <protection locked="0"/>
    </xf>
    <xf numFmtId="0" fontId="0" fillId="5" borderId="30" xfId="0" applyFill="1" applyBorder="1" applyAlignment="1" applyProtection="1">
      <alignment horizontal="left" vertical="center"/>
      <protection locked="0"/>
    </xf>
    <xf numFmtId="0" fontId="0" fillId="5" borderId="12" xfId="0" applyFill="1" applyBorder="1" applyAlignment="1" applyProtection="1">
      <alignment horizontal="left" vertical="center"/>
      <protection locked="0"/>
    </xf>
    <xf numFmtId="0" fontId="0" fillId="8" borderId="42" xfId="0" applyFill="1" applyBorder="1" applyAlignment="1" applyProtection="1">
      <alignment horizontal="left" vertical="center"/>
      <protection locked="0"/>
    </xf>
    <xf numFmtId="0" fontId="0" fillId="8" borderId="30" xfId="0" applyFill="1" applyBorder="1" applyAlignment="1" applyProtection="1">
      <alignment horizontal="left" vertical="center"/>
      <protection locked="0"/>
    </xf>
    <xf numFmtId="0" fontId="0" fillId="8" borderId="12" xfId="0" applyFill="1" applyBorder="1" applyAlignment="1" applyProtection="1">
      <alignment horizontal="left" vertical="center"/>
      <protection locked="0"/>
    </xf>
    <xf numFmtId="164" fontId="0" fillId="0" borderId="1" xfId="1" applyFont="1" applyBorder="1" applyAlignment="1">
      <alignment horizontal="center"/>
    </xf>
    <xf numFmtId="164" fontId="0" fillId="0" borderId="17" xfId="1" applyFont="1" applyBorder="1" applyAlignment="1">
      <alignment horizontal="center"/>
    </xf>
    <xf numFmtId="0" fontId="3" fillId="0" borderId="17"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31" xfId="0" applyFon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xf>
    <xf numFmtId="0" fontId="0" fillId="0" borderId="16" xfId="0" applyBorder="1" applyAlignment="1">
      <alignment horizontal="center"/>
    </xf>
    <xf numFmtId="0" fontId="5" fillId="2" borderId="0" xfId="0" applyFont="1" applyFill="1" applyBorder="1" applyAlignment="1">
      <alignment horizontal="center"/>
    </xf>
    <xf numFmtId="0" fontId="12" fillId="5" borderId="35" xfId="0" applyFont="1" applyFill="1" applyBorder="1" applyAlignment="1" applyProtection="1">
      <alignment horizontal="left" vertical="center"/>
      <protection locked="0"/>
    </xf>
    <xf numFmtId="0" fontId="12" fillId="5" borderId="1" xfId="0" applyFont="1" applyFill="1" applyBorder="1" applyAlignment="1" applyProtection="1">
      <alignment horizontal="left" vertical="center"/>
      <protection locked="0"/>
    </xf>
    <xf numFmtId="0" fontId="12" fillId="8" borderId="35" xfId="0" applyFont="1" applyFill="1" applyBorder="1" applyAlignment="1" applyProtection="1">
      <alignment horizontal="left" vertical="center"/>
      <protection locked="0"/>
    </xf>
    <xf numFmtId="0" fontId="12" fillId="8" borderId="1" xfId="0" applyFont="1" applyFill="1" applyBorder="1" applyAlignment="1" applyProtection="1">
      <alignment horizontal="left" vertical="center"/>
      <protection locked="0"/>
    </xf>
    <xf numFmtId="0" fontId="0" fillId="5" borderId="27" xfId="0" applyFill="1" applyBorder="1" applyAlignment="1" applyProtection="1">
      <alignment horizontal="left" vertical="center"/>
      <protection locked="0"/>
    </xf>
    <xf numFmtId="0" fontId="0" fillId="5" borderId="43" xfId="0" applyFill="1" applyBorder="1" applyAlignment="1" applyProtection="1">
      <alignment horizontal="left" vertical="center"/>
      <protection locked="0"/>
    </xf>
    <xf numFmtId="0" fontId="0" fillId="5" borderId="44" xfId="0" applyFill="1" applyBorder="1" applyAlignment="1" applyProtection="1">
      <alignment horizontal="left" vertical="center"/>
      <protection locked="0"/>
    </xf>
    <xf numFmtId="0" fontId="5" fillId="2" borderId="32" xfId="0" applyFont="1" applyFill="1" applyBorder="1" applyAlignment="1">
      <alignment horizontal="center"/>
    </xf>
    <xf numFmtId="0" fontId="5" fillId="2" borderId="33" xfId="0" applyFont="1" applyFill="1" applyBorder="1" applyAlignment="1">
      <alignment horizontal="center"/>
    </xf>
    <xf numFmtId="0" fontId="5" fillId="2" borderId="34" xfId="0" applyFont="1" applyFill="1" applyBorder="1" applyAlignment="1">
      <alignment horizontal="center"/>
    </xf>
    <xf numFmtId="164" fontId="0" fillId="0" borderId="1" xfId="1" applyFont="1" applyBorder="1" applyAlignment="1">
      <alignment horizontal="center" vertical="center"/>
    </xf>
    <xf numFmtId="0" fontId="0" fillId="3" borderId="9" xfId="0" applyFill="1" applyBorder="1" applyAlignment="1">
      <alignment horizontal="center" vertical="center"/>
    </xf>
    <xf numFmtId="0" fontId="0" fillId="3" borderId="10" xfId="0" applyFill="1" applyBorder="1" applyAlignment="1">
      <alignment horizontal="center" vertical="center"/>
    </xf>
    <xf numFmtId="0" fontId="3" fillId="0" borderId="0" xfId="0" applyFont="1" applyAlignment="1">
      <alignment horizontal="center" vertical="center"/>
    </xf>
    <xf numFmtId="0" fontId="2" fillId="0" borderId="1" xfId="0" applyFont="1" applyBorder="1" applyAlignment="1">
      <alignment horizontal="center" vertical="center"/>
    </xf>
    <xf numFmtId="9" fontId="0" fillId="0" borderId="1" xfId="2" applyFont="1" applyBorder="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0" borderId="7" xfId="0" applyBorder="1" applyAlignment="1">
      <alignment horizontal="center" vertical="center"/>
    </xf>
    <xf numFmtId="0" fontId="0" fillId="0" borderId="0" xfId="0" applyBorder="1" applyAlignment="1">
      <alignment horizontal="center" vertical="center"/>
    </xf>
    <xf numFmtId="0" fontId="5" fillId="2" borderId="0" xfId="0" applyFont="1" applyFill="1" applyAlignment="1">
      <alignment horizontal="right"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2" xfId="0" applyBorder="1" applyAlignment="1">
      <alignment horizontal="center" vertical="center"/>
    </xf>
    <xf numFmtId="0" fontId="13" fillId="0" borderId="0" xfId="0" applyFont="1" applyFill="1" applyAlignment="1" applyProtection="1">
      <alignment horizontal="center"/>
    </xf>
    <xf numFmtId="0" fontId="3" fillId="0" borderId="0" xfId="0" applyFont="1" applyAlignment="1" applyProtection="1">
      <alignment horizontal="center"/>
    </xf>
    <xf numFmtId="0" fontId="3" fillId="0" borderId="0" xfId="0" applyFont="1" applyBorder="1" applyAlignment="1" applyProtection="1">
      <alignment horizontal="center"/>
    </xf>
    <xf numFmtId="0" fontId="3" fillId="5" borderId="0"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0" fontId="3" fillId="5" borderId="14" xfId="0" applyFont="1" applyFill="1" applyBorder="1" applyAlignment="1" applyProtection="1">
      <alignment horizontal="center" vertical="center" wrapText="1"/>
    </xf>
    <xf numFmtId="0" fontId="5" fillId="2" borderId="12" xfId="0" applyFont="1" applyFill="1" applyBorder="1" applyAlignment="1">
      <alignment horizontal="center"/>
    </xf>
    <xf numFmtId="0" fontId="5" fillId="2" borderId="1" xfId="0" applyFont="1" applyFill="1" applyBorder="1" applyAlignment="1">
      <alignment horizontal="center"/>
    </xf>
    <xf numFmtId="0" fontId="3" fillId="0" borderId="3" xfId="0" applyFont="1" applyBorder="1" applyAlignment="1">
      <alignment horizontal="center"/>
    </xf>
    <xf numFmtId="0" fontId="0" fillId="10" borderId="50" xfId="0" applyFill="1" applyBorder="1" applyAlignment="1">
      <alignment horizontal="center" vertical="center" wrapText="1"/>
    </xf>
    <xf numFmtId="0" fontId="0" fillId="10" borderId="0" xfId="0" applyFill="1" applyAlignment="1">
      <alignment horizontal="center" vertical="center" wrapText="1"/>
    </xf>
    <xf numFmtId="0" fontId="3" fillId="0" borderId="0" xfId="0" applyFont="1" applyAlignment="1">
      <alignment horizontal="center"/>
    </xf>
  </cellXfs>
  <cellStyles count="4">
    <cellStyle name="Millares" xfId="3" builtinId="3"/>
    <cellStyle name="Moneda" xfId="1" builtinId="4"/>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jpe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9.jpe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10.jpe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285750</xdr:colOff>
      <xdr:row>4</xdr:row>
      <xdr:rowOff>18415</xdr:rowOff>
    </xdr:to>
    <xdr:pic>
      <xdr:nvPicPr>
        <xdr:cNvPr id="2" name="Imagen 1">
          <a:extLst>
            <a:ext uri="{FF2B5EF4-FFF2-40B4-BE49-F238E27FC236}">
              <a16:creationId xmlns="" xmlns:a16="http://schemas.microsoft.com/office/drawing/2014/main" id="{00000000-0008-0000-00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2201"/>
        <a:stretch/>
      </xdr:blipFill>
      <xdr:spPr>
        <a:xfrm>
          <a:off x="0" y="0"/>
          <a:ext cx="4391025" cy="780415"/>
        </a:xfrm>
        <a:prstGeom prst="rect">
          <a:avLst/>
        </a:prstGeom>
      </xdr:spPr>
    </xdr:pic>
    <xdr:clientData/>
  </xdr:twoCellAnchor>
  <xdr:twoCellAnchor editAs="oneCell">
    <xdr:from>
      <xdr:col>4</xdr:col>
      <xdr:colOff>266699</xdr:colOff>
      <xdr:row>0</xdr:row>
      <xdr:rowOff>0</xdr:rowOff>
    </xdr:from>
    <xdr:to>
      <xdr:col>6</xdr:col>
      <xdr:colOff>2539</xdr:colOff>
      <xdr:row>4</xdr:row>
      <xdr:rowOff>18415</xdr:rowOff>
    </xdr:to>
    <xdr:pic>
      <xdr:nvPicPr>
        <xdr:cNvPr id="3" name="Imagen 2">
          <a:extLst>
            <a:ext uri="{FF2B5EF4-FFF2-40B4-BE49-F238E27FC236}">
              <a16:creationId xmlns="" xmlns:a16="http://schemas.microsoft.com/office/drawing/2014/main" id="{00000000-0008-0000-0000-000003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81620"/>
        <a:stretch/>
      </xdr:blipFill>
      <xdr:spPr>
        <a:xfrm>
          <a:off x="4371974" y="0"/>
          <a:ext cx="1402715" cy="780415"/>
        </a:xfrm>
        <a:prstGeom prst="rect">
          <a:avLst/>
        </a:prstGeom>
      </xdr:spPr>
    </xdr:pic>
    <xdr:clientData/>
  </xdr:twoCellAnchor>
  <xdr:twoCellAnchor editAs="oneCell">
    <xdr:from>
      <xdr:col>0</xdr:col>
      <xdr:colOff>0</xdr:colOff>
      <xdr:row>11</xdr:row>
      <xdr:rowOff>66675</xdr:rowOff>
    </xdr:from>
    <xdr:to>
      <xdr:col>6</xdr:col>
      <xdr:colOff>31899</xdr:colOff>
      <xdr:row>24</xdr:row>
      <xdr:rowOff>114299</xdr:rowOff>
    </xdr:to>
    <xdr:pic>
      <xdr:nvPicPr>
        <xdr:cNvPr id="5" name="Imagen 4">
          <a:extLst>
            <a:ext uri="{FF2B5EF4-FFF2-40B4-BE49-F238E27FC236}">
              <a16:creationId xmlns="" xmlns:a16="http://schemas.microsoft.com/office/drawing/2014/main" id="{00000000-0008-0000-0000-000005000000}"/>
            </a:ext>
          </a:extLst>
        </xdr:cNvPr>
        <xdr:cNvPicPr>
          <a:picLocks noChangeAspect="1"/>
        </xdr:cNvPicPr>
      </xdr:nvPicPr>
      <xdr:blipFill rotWithShape="1">
        <a:blip xmlns:r="http://schemas.openxmlformats.org/officeDocument/2006/relationships" r:embed="rId3"/>
        <a:srcRect l="1220" t="30766" r="19868" b="8134"/>
        <a:stretch/>
      </xdr:blipFill>
      <xdr:spPr>
        <a:xfrm>
          <a:off x="0" y="4086225"/>
          <a:ext cx="5804049" cy="25241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381000</xdr:colOff>
      <xdr:row>0</xdr:row>
      <xdr:rowOff>28575</xdr:rowOff>
    </xdr:from>
    <xdr:to>
      <xdr:col>9</xdr:col>
      <xdr:colOff>790575</xdr:colOff>
      <xdr:row>5</xdr:row>
      <xdr:rowOff>15587</xdr:rowOff>
    </xdr:to>
    <xdr:pic>
      <xdr:nvPicPr>
        <xdr:cNvPr id="2" name="1 Imagen" descr="C:\Users\Valeriaial\Desktop\CONQUITO\PNUD_Logo-azul-tagline-azul.pn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6500" y="28575"/>
          <a:ext cx="409575" cy="9395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28575</xdr:colOff>
      <xdr:row>0</xdr:row>
      <xdr:rowOff>0</xdr:rowOff>
    </xdr:from>
    <xdr:to>
      <xdr:col>8</xdr:col>
      <xdr:colOff>852232</xdr:colOff>
      <xdr:row>5</xdr:row>
      <xdr:rowOff>1</xdr:rowOff>
    </xdr:to>
    <xdr:pic>
      <xdr:nvPicPr>
        <xdr:cNvPr id="4" name="Imagen 3">
          <a:extLst>
            <a:ext uri="{FF2B5EF4-FFF2-40B4-BE49-F238E27FC236}">
              <a16:creationId xmlns="" xmlns:a16="http://schemas.microsoft.com/office/drawing/2014/main" id="{00000000-0008-0000-01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8575" y="0"/>
          <a:ext cx="9272332" cy="9525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311150</xdr:colOff>
      <xdr:row>0</xdr:row>
      <xdr:rowOff>0</xdr:rowOff>
    </xdr:from>
    <xdr:to>
      <xdr:col>7</xdr:col>
      <xdr:colOff>720725</xdr:colOff>
      <xdr:row>4</xdr:row>
      <xdr:rowOff>177512</xdr:rowOff>
    </xdr:to>
    <xdr:pic>
      <xdr:nvPicPr>
        <xdr:cNvPr id="2" name="1 Imagen" descr="C:\Users\Valeriaial\Desktop\CONQUITO\PNUD_Logo-azul-tagline-azul.png">
          <a:extLst>
            <a:ext uri="{FF2B5EF4-FFF2-40B4-BE49-F238E27FC236}">
              <a16:creationId xmlns=""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45100" y="0"/>
          <a:ext cx="409575" cy="9395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7</xdr:col>
      <xdr:colOff>234241</xdr:colOff>
      <xdr:row>3</xdr:row>
      <xdr:rowOff>133351</xdr:rowOff>
    </xdr:to>
    <xdr:pic>
      <xdr:nvPicPr>
        <xdr:cNvPr id="4" name="Imagen 3">
          <a:extLst>
            <a:ext uri="{FF2B5EF4-FFF2-40B4-BE49-F238E27FC236}">
              <a16:creationId xmlns="" xmlns:a16="http://schemas.microsoft.com/office/drawing/2014/main" id="{00000000-0008-0000-0200-000004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24262"/>
        <a:stretch/>
      </xdr:blipFill>
      <xdr:spPr>
        <a:xfrm>
          <a:off x="0" y="0"/>
          <a:ext cx="5196766" cy="704851"/>
        </a:xfrm>
        <a:prstGeom prst="rect">
          <a:avLst/>
        </a:prstGeom>
      </xdr:spPr>
    </xdr:pic>
    <xdr:clientData/>
  </xdr:twoCellAnchor>
  <xdr:twoCellAnchor editAs="oneCell">
    <xdr:from>
      <xdr:col>5</xdr:col>
      <xdr:colOff>304800</xdr:colOff>
      <xdr:row>0</xdr:row>
      <xdr:rowOff>0</xdr:rowOff>
    </xdr:from>
    <xdr:to>
      <xdr:col>7</xdr:col>
      <xdr:colOff>241445</xdr:colOff>
      <xdr:row>3</xdr:row>
      <xdr:rowOff>126688</xdr:rowOff>
    </xdr:to>
    <xdr:pic>
      <xdr:nvPicPr>
        <xdr:cNvPr id="5" name="Imagen 4">
          <a:extLst>
            <a:ext uri="{FF2B5EF4-FFF2-40B4-BE49-F238E27FC236}">
              <a16:creationId xmlns="" xmlns:a16="http://schemas.microsoft.com/office/drawing/2014/main" id="{00000000-0008-0000-0200-000005000000}"/>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81484"/>
        <a:stretch/>
      </xdr:blipFill>
      <xdr:spPr>
        <a:xfrm>
          <a:off x="3714750" y="0"/>
          <a:ext cx="1489220" cy="69818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206375</xdr:colOff>
      <xdr:row>0</xdr:row>
      <xdr:rowOff>73025</xdr:rowOff>
    </xdr:from>
    <xdr:to>
      <xdr:col>11</xdr:col>
      <xdr:colOff>615950</xdr:colOff>
      <xdr:row>5</xdr:row>
      <xdr:rowOff>60037</xdr:rowOff>
    </xdr:to>
    <xdr:pic>
      <xdr:nvPicPr>
        <xdr:cNvPr id="2" name="1 Imagen" descr="C:\Users\Valeriaial\Desktop\CONQUITO\PNUD_Logo-azul-tagline-azul.png">
          <a:extLst>
            <a:ext uri="{FF2B5EF4-FFF2-40B4-BE49-F238E27FC236}">
              <a16:creationId xmlns=""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21700" y="73025"/>
          <a:ext cx="409575" cy="9395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9525</xdr:rowOff>
    </xdr:from>
    <xdr:to>
      <xdr:col>10</xdr:col>
      <xdr:colOff>715703</xdr:colOff>
      <xdr:row>4</xdr:row>
      <xdr:rowOff>96961</xdr:rowOff>
    </xdr:to>
    <xdr:pic>
      <xdr:nvPicPr>
        <xdr:cNvPr id="4" name="Imagen 3">
          <a:extLst>
            <a:ext uri="{FF2B5EF4-FFF2-40B4-BE49-F238E27FC236}">
              <a16:creationId xmlns="" xmlns:a16="http://schemas.microsoft.com/office/drawing/2014/main" id="{00000000-0008-0000-03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9525"/>
          <a:ext cx="8269028" cy="84943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635000</xdr:colOff>
      <xdr:row>0</xdr:row>
      <xdr:rowOff>0</xdr:rowOff>
    </xdr:from>
    <xdr:to>
      <xdr:col>12</xdr:col>
      <xdr:colOff>282575</xdr:colOff>
      <xdr:row>4</xdr:row>
      <xdr:rowOff>139412</xdr:rowOff>
    </xdr:to>
    <xdr:pic>
      <xdr:nvPicPr>
        <xdr:cNvPr id="4" name="1 Imagen" descr="C:\Users\Valeriaial\Desktop\CONQUITO\PNUD_Logo-azul-tagline-azul.png">
          <a:extLst>
            <a:ext uri="{FF2B5EF4-FFF2-40B4-BE49-F238E27FC236}">
              <a16:creationId xmlns=""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83600" y="0"/>
          <a:ext cx="409575" cy="9395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19050</xdr:colOff>
      <xdr:row>0</xdr:row>
      <xdr:rowOff>0</xdr:rowOff>
    </xdr:from>
    <xdr:to>
      <xdr:col>10</xdr:col>
      <xdr:colOff>458528</xdr:colOff>
      <xdr:row>4</xdr:row>
      <xdr:rowOff>49336</xdr:rowOff>
    </xdr:to>
    <xdr:pic>
      <xdr:nvPicPr>
        <xdr:cNvPr id="5" name="Imagen 4">
          <a:extLst>
            <a:ext uri="{FF2B5EF4-FFF2-40B4-BE49-F238E27FC236}">
              <a16:creationId xmlns="" xmlns:a16="http://schemas.microsoft.com/office/drawing/2014/main" id="{00000000-0008-0000-04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050" y="0"/>
          <a:ext cx="8269028" cy="84943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10</xdr:col>
      <xdr:colOff>501650</xdr:colOff>
      <xdr:row>0</xdr:row>
      <xdr:rowOff>63500</xdr:rowOff>
    </xdr:from>
    <xdr:to>
      <xdr:col>11</xdr:col>
      <xdr:colOff>149225</xdr:colOff>
      <xdr:row>5</xdr:row>
      <xdr:rowOff>2887</xdr:rowOff>
    </xdr:to>
    <xdr:pic>
      <xdr:nvPicPr>
        <xdr:cNvPr id="2" name="1 Imagen" descr="C:\Users\Valeriaial\Desktop\CONQUITO\PNUD_Logo-azul-tagline-azul.png">
          <a:extLst>
            <a:ext uri="{FF2B5EF4-FFF2-40B4-BE49-F238E27FC236}">
              <a16:creationId xmlns=""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31225" y="63500"/>
          <a:ext cx="409575" cy="9395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xdr:colOff>
      <xdr:row>0</xdr:row>
      <xdr:rowOff>0</xdr:rowOff>
    </xdr:from>
    <xdr:to>
      <xdr:col>9</xdr:col>
      <xdr:colOff>248978</xdr:colOff>
      <xdr:row>4</xdr:row>
      <xdr:rowOff>49336</xdr:rowOff>
    </xdr:to>
    <xdr:pic>
      <xdr:nvPicPr>
        <xdr:cNvPr id="3" name="Imagen 2">
          <a:extLst>
            <a:ext uri="{FF2B5EF4-FFF2-40B4-BE49-F238E27FC236}">
              <a16:creationId xmlns="" xmlns:a16="http://schemas.microsoft.com/office/drawing/2014/main" id="{00000000-0008-0000-05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525" y="0"/>
          <a:ext cx="8269028" cy="84943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F29"/>
  <sheetViews>
    <sheetView showGridLines="0" tabSelected="1" zoomScale="117" zoomScaleNormal="117" workbookViewId="0">
      <selection activeCell="E28" sqref="E28"/>
    </sheetView>
  </sheetViews>
  <sheetFormatPr baseColWidth="10" defaultRowHeight="15" x14ac:dyDescent="0.25"/>
  <cols>
    <col min="1" max="1" width="3.140625" bestFit="1" customWidth="1"/>
    <col min="2" max="2" width="35.7109375" customWidth="1"/>
    <col min="3" max="3" width="13" customWidth="1"/>
    <col min="4" max="4" width="9.7109375" bestFit="1" customWidth="1"/>
    <col min="5" max="5" width="13" customWidth="1"/>
    <col min="6" max="6" width="12" customWidth="1"/>
  </cols>
  <sheetData>
    <row r="5" spans="1:6" ht="6.75" customHeight="1" thickBot="1" x14ac:dyDescent="0.3"/>
    <row r="6" spans="1:6" ht="18.75" x14ac:dyDescent="0.25">
      <c r="A6" s="173" t="s">
        <v>76</v>
      </c>
      <c r="B6" s="174"/>
      <c r="C6" s="174"/>
      <c r="D6" s="174"/>
      <c r="E6" s="174"/>
      <c r="F6" s="175"/>
    </row>
    <row r="7" spans="1:6" ht="18.75" x14ac:dyDescent="0.25">
      <c r="A7" s="176" t="s">
        <v>71</v>
      </c>
      <c r="B7" s="177"/>
      <c r="C7" s="177"/>
      <c r="D7" s="177"/>
      <c r="E7" s="177"/>
      <c r="F7" s="178"/>
    </row>
    <row r="8" spans="1:6" ht="7.5" customHeight="1" x14ac:dyDescent="0.25">
      <c r="A8" s="153"/>
      <c r="B8" s="154"/>
      <c r="C8" s="154"/>
      <c r="D8" s="154"/>
      <c r="E8" s="154"/>
      <c r="F8" s="155"/>
    </row>
    <row r="9" spans="1:6" ht="76.5" customHeight="1" x14ac:dyDescent="0.25">
      <c r="A9" s="179" t="s">
        <v>95</v>
      </c>
      <c r="B9" s="180"/>
      <c r="C9" s="180"/>
      <c r="D9" s="180"/>
      <c r="E9" s="180"/>
      <c r="F9" s="181"/>
    </row>
    <row r="10" spans="1:6" ht="279.75" customHeight="1" x14ac:dyDescent="0.25">
      <c r="A10" s="170" t="s">
        <v>105</v>
      </c>
      <c r="B10" s="171"/>
      <c r="C10" s="171"/>
      <c r="D10" s="171"/>
      <c r="E10" s="171"/>
      <c r="F10" s="172"/>
    </row>
    <row r="11" spans="1:6" ht="49.5" customHeight="1" thickBot="1" x14ac:dyDescent="0.3">
      <c r="A11" s="182" t="s">
        <v>97</v>
      </c>
      <c r="B11" s="183"/>
      <c r="C11" s="183"/>
      <c r="D11" s="183"/>
      <c r="E11" s="183"/>
      <c r="F11" s="184"/>
    </row>
    <row r="25" spans="1:6" ht="15.75" thickBot="1" x14ac:dyDescent="0.3"/>
    <row r="26" spans="1:6" ht="15.75" thickBot="1" x14ac:dyDescent="0.3">
      <c r="A26" s="185" t="s">
        <v>72</v>
      </c>
      <c r="B26" s="186"/>
      <c r="C26" s="186"/>
      <c r="D26" s="186"/>
      <c r="E26" s="186"/>
      <c r="F26" s="187"/>
    </row>
    <row r="27" spans="1:6" ht="39" customHeight="1" x14ac:dyDescent="0.25">
      <c r="A27" s="188" t="s">
        <v>96</v>
      </c>
      <c r="B27" s="188"/>
      <c r="C27" s="188"/>
      <c r="D27" s="188"/>
      <c r="E27" s="188"/>
      <c r="F27" s="188"/>
    </row>
    <row r="28" spans="1:6" x14ac:dyDescent="0.25">
      <c r="A28" s="40"/>
      <c r="B28" s="40"/>
      <c r="C28" s="40"/>
      <c r="D28" s="40"/>
      <c r="E28" s="40"/>
      <c r="F28" s="40"/>
    </row>
    <row r="29" spans="1:6" x14ac:dyDescent="0.25">
      <c r="A29" s="169" t="s">
        <v>106</v>
      </c>
      <c r="B29" s="169"/>
      <c r="C29" s="169"/>
      <c r="D29" s="169"/>
      <c r="E29" s="169"/>
      <c r="F29" s="169"/>
    </row>
  </sheetData>
  <sheetProtection algorithmName="SHA-512" hashValue="4z4sEcuN0Qn5ozyost9o41URqsbB+BhaspvvN3kxkLUvxl/Ekjd9ed6b2ePWAACd9y/1HbJkTjV+O5EG5cnWaA==" saltValue="ub8YSRYoD1PT6ExV5aTzwQ==" spinCount="100000" sheet="1" objects="1" scenarios="1"/>
  <mergeCells count="8">
    <mergeCell ref="A29:F29"/>
    <mergeCell ref="A10:F10"/>
    <mergeCell ref="A6:F6"/>
    <mergeCell ref="A7:F7"/>
    <mergeCell ref="A9:F9"/>
    <mergeCell ref="A11:F11"/>
    <mergeCell ref="A26:F26"/>
    <mergeCell ref="A27:F27"/>
  </mergeCell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J27"/>
  <sheetViews>
    <sheetView showGridLines="0" topLeftCell="A4" zoomScaleNormal="100" workbookViewId="0">
      <selection activeCell="L14" sqref="L14"/>
    </sheetView>
  </sheetViews>
  <sheetFormatPr baseColWidth="10" defaultColWidth="11.42578125" defaultRowHeight="15" x14ac:dyDescent="0.25"/>
  <cols>
    <col min="1" max="1" width="28.140625" style="97" customWidth="1"/>
    <col min="2" max="2" width="15.140625" style="97" customWidth="1"/>
    <col min="3" max="3" width="14.28515625" style="97" customWidth="1"/>
    <col min="4" max="4" width="14.85546875" style="97" customWidth="1"/>
    <col min="5" max="5" width="14.7109375" style="97" customWidth="1"/>
    <col min="6" max="6" width="14.85546875" style="97" customWidth="1"/>
    <col min="7" max="7" width="13.28515625" style="97" customWidth="1"/>
    <col min="8" max="8" width="11.42578125" style="97"/>
    <col min="9" max="9" width="12.85546875" style="97" customWidth="1"/>
    <col min="10" max="10" width="12.5703125" style="97" customWidth="1"/>
    <col min="11" max="16384" width="11.42578125" style="97"/>
  </cols>
  <sheetData>
    <row r="3" spans="1:10" s="96" customFormat="1" x14ac:dyDescent="0.25"/>
    <row r="4" spans="1:10" s="96" customFormat="1" x14ac:dyDescent="0.25"/>
    <row r="5" spans="1:10" s="96" customFormat="1" x14ac:dyDescent="0.25"/>
    <row r="6" spans="1:10" ht="18.75" x14ac:dyDescent="0.25">
      <c r="A6" s="189" t="s">
        <v>77</v>
      </c>
      <c r="B6" s="189"/>
      <c r="C6" s="189"/>
      <c r="D6" s="189"/>
      <c r="E6" s="189"/>
      <c r="F6" s="189"/>
      <c r="G6" s="189"/>
      <c r="H6" s="189"/>
      <c r="I6" s="189"/>
      <c r="J6" s="189"/>
    </row>
    <row r="7" spans="1:10" s="63" customFormat="1" ht="45.75" thickBot="1" x14ac:dyDescent="0.3">
      <c r="A7" s="98" t="s">
        <v>6</v>
      </c>
      <c r="B7" s="98" t="s">
        <v>26</v>
      </c>
      <c r="C7" s="98" t="s">
        <v>7</v>
      </c>
      <c r="D7" s="98" t="s">
        <v>34</v>
      </c>
      <c r="E7" s="98" t="s">
        <v>35</v>
      </c>
      <c r="F7" s="98" t="s">
        <v>8</v>
      </c>
      <c r="G7" s="98" t="s">
        <v>9</v>
      </c>
      <c r="H7" s="98" t="s">
        <v>78</v>
      </c>
      <c r="I7" s="98" t="s">
        <v>79</v>
      </c>
      <c r="J7" s="99" t="s">
        <v>61</v>
      </c>
    </row>
    <row r="8" spans="1:10" s="104" customFormat="1" x14ac:dyDescent="0.25">
      <c r="A8" s="115" t="s">
        <v>25</v>
      </c>
      <c r="B8" s="116" t="s">
        <v>27</v>
      </c>
      <c r="C8" s="116">
        <v>1000</v>
      </c>
      <c r="D8" s="117">
        <v>0.35</v>
      </c>
      <c r="E8" s="118">
        <v>0.5</v>
      </c>
      <c r="F8" s="100">
        <f>C8*D8</f>
        <v>350</v>
      </c>
      <c r="G8" s="53">
        <f>C8*E8</f>
        <v>500</v>
      </c>
      <c r="H8" s="101">
        <f>F8/G8</f>
        <v>0.7</v>
      </c>
      <c r="I8" s="102">
        <f>1-H8</f>
        <v>0.30000000000000004</v>
      </c>
      <c r="J8" s="103">
        <f>'Costo variable'!$G8/$G$23</f>
        <v>0.32362459546925565</v>
      </c>
    </row>
    <row r="9" spans="1:10" s="104" customFormat="1" x14ac:dyDescent="0.25">
      <c r="A9" s="119" t="s">
        <v>36</v>
      </c>
      <c r="B9" s="120" t="s">
        <v>27</v>
      </c>
      <c r="C9" s="120">
        <v>1000</v>
      </c>
      <c r="D9" s="121">
        <v>0.25</v>
      </c>
      <c r="E9" s="122">
        <v>0.32</v>
      </c>
      <c r="F9" s="105">
        <f t="shared" ref="F9:F22" si="0">C9*D9</f>
        <v>250</v>
      </c>
      <c r="G9" s="54">
        <f t="shared" ref="G9:G22" si="1">C9*E9</f>
        <v>320</v>
      </c>
      <c r="H9" s="106">
        <f>F9/G9</f>
        <v>0.78125</v>
      </c>
      <c r="I9" s="107">
        <f>1-H9</f>
        <v>0.21875</v>
      </c>
      <c r="J9" s="108">
        <f>'Costo variable'!$G9/$G$23</f>
        <v>0.20711974110032363</v>
      </c>
    </row>
    <row r="10" spans="1:10" s="104" customFormat="1" x14ac:dyDescent="0.25">
      <c r="A10" s="123" t="s">
        <v>45</v>
      </c>
      <c r="B10" s="124" t="s">
        <v>50</v>
      </c>
      <c r="C10" s="124">
        <v>1500</v>
      </c>
      <c r="D10" s="125">
        <v>0.09</v>
      </c>
      <c r="E10" s="126">
        <v>0.15</v>
      </c>
      <c r="F10" s="100">
        <f t="shared" si="0"/>
        <v>135</v>
      </c>
      <c r="G10" s="53">
        <f t="shared" si="1"/>
        <v>225</v>
      </c>
      <c r="H10" s="101">
        <f t="shared" ref="H10:H22" si="2">F10/G10</f>
        <v>0.6</v>
      </c>
      <c r="I10" s="102">
        <f t="shared" ref="I10:I22" si="3">1-H10</f>
        <v>0.4</v>
      </c>
      <c r="J10" s="103">
        <f>'Costo variable'!$G10/$G$23</f>
        <v>0.14563106796116504</v>
      </c>
    </row>
    <row r="11" spans="1:10" s="104" customFormat="1" x14ac:dyDescent="0.25">
      <c r="A11" s="119" t="s">
        <v>51</v>
      </c>
      <c r="B11" s="120" t="s">
        <v>52</v>
      </c>
      <c r="C11" s="120">
        <v>200</v>
      </c>
      <c r="D11" s="121">
        <v>0.7</v>
      </c>
      <c r="E11" s="122">
        <v>1</v>
      </c>
      <c r="F11" s="105">
        <f t="shared" si="0"/>
        <v>140</v>
      </c>
      <c r="G11" s="54">
        <f t="shared" si="1"/>
        <v>200</v>
      </c>
      <c r="H11" s="106">
        <f t="shared" si="2"/>
        <v>0.7</v>
      </c>
      <c r="I11" s="107">
        <f t="shared" si="3"/>
        <v>0.30000000000000004</v>
      </c>
      <c r="J11" s="108">
        <f>'Costo variable'!$G11/$G$23</f>
        <v>0.12944983818770225</v>
      </c>
    </row>
    <row r="12" spans="1:10" s="104" customFormat="1" x14ac:dyDescent="0.25">
      <c r="A12" s="123" t="s">
        <v>53</v>
      </c>
      <c r="B12" s="124" t="s">
        <v>52</v>
      </c>
      <c r="C12" s="124">
        <v>400</v>
      </c>
      <c r="D12" s="125">
        <v>0.5</v>
      </c>
      <c r="E12" s="126">
        <v>0.75</v>
      </c>
      <c r="F12" s="100">
        <f t="shared" si="0"/>
        <v>200</v>
      </c>
      <c r="G12" s="53">
        <f t="shared" si="1"/>
        <v>300</v>
      </c>
      <c r="H12" s="101">
        <f t="shared" si="2"/>
        <v>0.66666666666666663</v>
      </c>
      <c r="I12" s="102">
        <f t="shared" si="3"/>
        <v>0.33333333333333337</v>
      </c>
      <c r="J12" s="103">
        <f>'Costo variable'!$G12/$G$23</f>
        <v>0.1941747572815534</v>
      </c>
    </row>
    <row r="13" spans="1:10" s="104" customFormat="1" x14ac:dyDescent="0.25">
      <c r="A13" s="119"/>
      <c r="B13" s="120"/>
      <c r="C13" s="120"/>
      <c r="D13" s="121"/>
      <c r="E13" s="122"/>
      <c r="F13" s="105">
        <f t="shared" si="0"/>
        <v>0</v>
      </c>
      <c r="G13" s="54">
        <f t="shared" si="1"/>
        <v>0</v>
      </c>
      <c r="H13" s="106" t="e">
        <f t="shared" si="2"/>
        <v>#DIV/0!</v>
      </c>
      <c r="I13" s="107" t="e">
        <f t="shared" si="3"/>
        <v>#DIV/0!</v>
      </c>
      <c r="J13" s="108">
        <f>'Costo variable'!$G13/$G$23</f>
        <v>0</v>
      </c>
    </row>
    <row r="14" spans="1:10" s="104" customFormat="1" x14ac:dyDescent="0.25">
      <c r="A14" s="123"/>
      <c r="B14" s="124"/>
      <c r="C14" s="124"/>
      <c r="D14" s="125"/>
      <c r="E14" s="126"/>
      <c r="F14" s="100">
        <f t="shared" si="0"/>
        <v>0</v>
      </c>
      <c r="G14" s="53">
        <f t="shared" si="1"/>
        <v>0</v>
      </c>
      <c r="H14" s="101" t="e">
        <f t="shared" si="2"/>
        <v>#DIV/0!</v>
      </c>
      <c r="I14" s="102" t="e">
        <f t="shared" si="3"/>
        <v>#DIV/0!</v>
      </c>
      <c r="J14" s="103">
        <f>'Costo variable'!$G14/$G$23</f>
        <v>0</v>
      </c>
    </row>
    <row r="15" spans="1:10" s="104" customFormat="1" x14ac:dyDescent="0.25">
      <c r="A15" s="119"/>
      <c r="B15" s="120"/>
      <c r="C15" s="120"/>
      <c r="D15" s="121"/>
      <c r="E15" s="122"/>
      <c r="F15" s="105">
        <f t="shared" si="0"/>
        <v>0</v>
      </c>
      <c r="G15" s="54">
        <f t="shared" si="1"/>
        <v>0</v>
      </c>
      <c r="H15" s="106" t="e">
        <f t="shared" si="2"/>
        <v>#DIV/0!</v>
      </c>
      <c r="I15" s="107" t="e">
        <f t="shared" si="3"/>
        <v>#DIV/0!</v>
      </c>
      <c r="J15" s="108">
        <f>'Costo variable'!$G15/$G$23</f>
        <v>0</v>
      </c>
    </row>
    <row r="16" spans="1:10" s="104" customFormat="1" x14ac:dyDescent="0.25">
      <c r="A16" s="123"/>
      <c r="B16" s="124"/>
      <c r="C16" s="124"/>
      <c r="D16" s="125"/>
      <c r="E16" s="126"/>
      <c r="F16" s="100">
        <f t="shared" si="0"/>
        <v>0</v>
      </c>
      <c r="G16" s="53">
        <f t="shared" si="1"/>
        <v>0</v>
      </c>
      <c r="H16" s="101" t="e">
        <f t="shared" si="2"/>
        <v>#DIV/0!</v>
      </c>
      <c r="I16" s="102" t="e">
        <f t="shared" si="3"/>
        <v>#DIV/0!</v>
      </c>
      <c r="J16" s="103">
        <f>'Costo variable'!$G16/$G$23</f>
        <v>0</v>
      </c>
    </row>
    <row r="17" spans="1:10" s="104" customFormat="1" x14ac:dyDescent="0.25">
      <c r="A17" s="119"/>
      <c r="B17" s="120"/>
      <c r="C17" s="120"/>
      <c r="D17" s="121"/>
      <c r="E17" s="122"/>
      <c r="F17" s="105">
        <f t="shared" si="0"/>
        <v>0</v>
      </c>
      <c r="G17" s="54">
        <f t="shared" si="1"/>
        <v>0</v>
      </c>
      <c r="H17" s="106" t="e">
        <f t="shared" si="2"/>
        <v>#DIV/0!</v>
      </c>
      <c r="I17" s="107" t="e">
        <f t="shared" si="3"/>
        <v>#DIV/0!</v>
      </c>
      <c r="J17" s="108">
        <f>'Costo variable'!$G17/$G$23</f>
        <v>0</v>
      </c>
    </row>
    <row r="18" spans="1:10" s="104" customFormat="1" x14ac:dyDescent="0.25">
      <c r="A18" s="123"/>
      <c r="B18" s="124"/>
      <c r="C18" s="124"/>
      <c r="D18" s="125"/>
      <c r="E18" s="126"/>
      <c r="F18" s="100">
        <f t="shared" si="0"/>
        <v>0</v>
      </c>
      <c r="G18" s="53">
        <f t="shared" si="1"/>
        <v>0</v>
      </c>
      <c r="H18" s="101" t="e">
        <f t="shared" si="2"/>
        <v>#DIV/0!</v>
      </c>
      <c r="I18" s="102" t="e">
        <f t="shared" si="3"/>
        <v>#DIV/0!</v>
      </c>
      <c r="J18" s="103">
        <f>'Costo variable'!$G18/$G$23</f>
        <v>0</v>
      </c>
    </row>
    <row r="19" spans="1:10" s="104" customFormat="1" x14ac:dyDescent="0.25">
      <c r="A19" s="119"/>
      <c r="B19" s="120"/>
      <c r="C19" s="120"/>
      <c r="D19" s="121"/>
      <c r="E19" s="122"/>
      <c r="F19" s="105">
        <f t="shared" si="0"/>
        <v>0</v>
      </c>
      <c r="G19" s="54">
        <f t="shared" si="1"/>
        <v>0</v>
      </c>
      <c r="H19" s="106" t="e">
        <f t="shared" si="2"/>
        <v>#DIV/0!</v>
      </c>
      <c r="I19" s="107" t="e">
        <f t="shared" si="3"/>
        <v>#DIV/0!</v>
      </c>
      <c r="J19" s="108">
        <f>'Costo variable'!$G19/$G$23</f>
        <v>0</v>
      </c>
    </row>
    <row r="20" spans="1:10" s="104" customFormat="1" x14ac:dyDescent="0.25">
      <c r="A20" s="123"/>
      <c r="B20" s="124"/>
      <c r="C20" s="124"/>
      <c r="D20" s="125"/>
      <c r="E20" s="126"/>
      <c r="F20" s="100">
        <f t="shared" si="0"/>
        <v>0</v>
      </c>
      <c r="G20" s="53">
        <f t="shared" si="1"/>
        <v>0</v>
      </c>
      <c r="H20" s="101" t="e">
        <f t="shared" si="2"/>
        <v>#DIV/0!</v>
      </c>
      <c r="I20" s="102" t="e">
        <f t="shared" si="3"/>
        <v>#DIV/0!</v>
      </c>
      <c r="J20" s="103">
        <f>'Costo variable'!$G20/$G$23</f>
        <v>0</v>
      </c>
    </row>
    <row r="21" spans="1:10" s="104" customFormat="1" x14ac:dyDescent="0.25">
      <c r="A21" s="119"/>
      <c r="B21" s="120"/>
      <c r="C21" s="120"/>
      <c r="D21" s="121"/>
      <c r="E21" s="122"/>
      <c r="F21" s="105">
        <f t="shared" si="0"/>
        <v>0</v>
      </c>
      <c r="G21" s="54">
        <f t="shared" si="1"/>
        <v>0</v>
      </c>
      <c r="H21" s="106" t="e">
        <f t="shared" si="2"/>
        <v>#DIV/0!</v>
      </c>
      <c r="I21" s="107" t="e">
        <f t="shared" si="3"/>
        <v>#DIV/0!</v>
      </c>
      <c r="J21" s="108">
        <f>'Costo variable'!$G21/$G$23</f>
        <v>0</v>
      </c>
    </row>
    <row r="22" spans="1:10" s="104" customFormat="1" ht="15.75" thickBot="1" x14ac:dyDescent="0.3">
      <c r="A22" s="127"/>
      <c r="B22" s="128"/>
      <c r="C22" s="128"/>
      <c r="D22" s="129"/>
      <c r="E22" s="130"/>
      <c r="F22" s="100">
        <f t="shared" si="0"/>
        <v>0</v>
      </c>
      <c r="G22" s="53">
        <f t="shared" si="1"/>
        <v>0</v>
      </c>
      <c r="H22" s="101" t="e">
        <f t="shared" si="2"/>
        <v>#DIV/0!</v>
      </c>
      <c r="I22" s="102" t="e">
        <f t="shared" si="3"/>
        <v>#DIV/0!</v>
      </c>
      <c r="J22" s="103">
        <f>'Costo variable'!$G22/$G$23</f>
        <v>0</v>
      </c>
    </row>
    <row r="23" spans="1:10" s="63" customFormat="1" x14ac:dyDescent="0.25">
      <c r="A23" s="192" t="s">
        <v>10</v>
      </c>
      <c r="B23" s="193"/>
      <c r="C23" s="193"/>
      <c r="D23" s="193"/>
      <c r="E23" s="194"/>
      <c r="F23" s="109">
        <f>SUM(F8:F22)</f>
        <v>1075</v>
      </c>
      <c r="G23" s="109">
        <f>SUM(G8:G22)</f>
        <v>1545</v>
      </c>
      <c r="H23" s="110">
        <f>F23/G23</f>
        <v>0.69579288025889963</v>
      </c>
      <c r="I23" s="111">
        <f>1-H23</f>
        <v>0.30420711974110037</v>
      </c>
      <c r="J23" s="112">
        <f>'Costo variable'!$G23/$G$23</f>
        <v>1</v>
      </c>
    </row>
    <row r="24" spans="1:10" ht="15.75" thickBot="1" x14ac:dyDescent="0.3"/>
    <row r="25" spans="1:10" ht="15.75" thickBot="1" x14ac:dyDescent="0.3">
      <c r="B25" s="190" t="s">
        <v>73</v>
      </c>
      <c r="C25" s="191"/>
      <c r="D25" s="191"/>
      <c r="E25" s="191"/>
      <c r="F25" s="191"/>
      <c r="G25" s="113">
        <f>G23-F23</f>
        <v>470</v>
      </c>
    </row>
    <row r="26" spans="1:10" ht="15.75" thickBot="1" x14ac:dyDescent="0.3">
      <c r="B26" s="190" t="s">
        <v>74</v>
      </c>
      <c r="C26" s="191"/>
      <c r="D26" s="191"/>
      <c r="E26" s="191"/>
      <c r="F26" s="191"/>
      <c r="G26" s="114">
        <f>G25/G23</f>
        <v>0.30420711974110032</v>
      </c>
    </row>
    <row r="27" spans="1:10" ht="15.75" thickBot="1" x14ac:dyDescent="0.3">
      <c r="B27" s="190" t="s">
        <v>75</v>
      </c>
      <c r="C27" s="191"/>
      <c r="D27" s="191"/>
      <c r="E27" s="191"/>
      <c r="F27" s="191"/>
      <c r="G27" s="114">
        <f>F23/G23</f>
        <v>0.69579288025889963</v>
      </c>
    </row>
  </sheetData>
  <sheetProtection algorithmName="SHA-512" hashValue="0+sWbLR5cpPaGGLIwKtSOQtOKIsNVFQ/A6+pf6DNj7bESwQ7DKDtgUAw1piZ/8FPCLsC2J+0zfVxmFCFKKTS2g==" saltValue="9pvtGRnBV53g7/C3/Pz3rA==" spinCount="100000" sheet="1" objects="1" scenarios="1"/>
  <mergeCells count="5">
    <mergeCell ref="A6:J6"/>
    <mergeCell ref="B25:F25"/>
    <mergeCell ref="B26:F26"/>
    <mergeCell ref="B27:F27"/>
    <mergeCell ref="A23:E23"/>
  </mergeCells>
  <conditionalFormatting sqref="J8:J22">
    <cfRule type="colorScale" priority="1">
      <colorScale>
        <cfvo type="min"/>
        <cfvo type="percentile" val="50"/>
        <cfvo type="max"/>
        <color rgb="FFF8696B"/>
        <color rgb="FFFFEB84"/>
        <color rgb="FF63BE7B"/>
      </colorScale>
    </cfRule>
  </conditionalFormatting>
  <pageMargins left="0.7" right="0.7" top="0.75" bottom="0.75" header="0.3" footer="0.3"/>
  <pageSetup paperSize="9" scale="79"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4:K45"/>
  <sheetViews>
    <sheetView zoomScaleNormal="100" workbookViewId="0">
      <selection activeCell="L13" sqref="L13"/>
    </sheetView>
  </sheetViews>
  <sheetFormatPr baseColWidth="10" defaultRowHeight="15" x14ac:dyDescent="0.25"/>
  <cols>
    <col min="1" max="1" width="5.42578125" customWidth="1"/>
    <col min="5" max="6" width="11.42578125" style="2"/>
    <col min="7" max="7" width="11.85546875" style="2" bestFit="1" customWidth="1"/>
  </cols>
  <sheetData>
    <row r="4" spans="2:11" s="3" customFormat="1" x14ac:dyDescent="0.25">
      <c r="E4" s="4"/>
      <c r="F4" s="4"/>
      <c r="G4" s="4"/>
      <c r="J4" s="157"/>
    </row>
    <row r="5" spans="2:11" s="3" customFormat="1" x14ac:dyDescent="0.25">
      <c r="E5" s="4"/>
      <c r="F5" s="4"/>
      <c r="G5" s="4"/>
      <c r="J5" s="157"/>
    </row>
    <row r="6" spans="2:11" s="3" customFormat="1" x14ac:dyDescent="0.25">
      <c r="B6" s="195" t="s">
        <v>11</v>
      </c>
      <c r="C6" s="195"/>
      <c r="D6" s="195"/>
      <c r="E6" s="195"/>
      <c r="F6" s="195"/>
      <c r="G6" s="195"/>
      <c r="J6" s="157"/>
    </row>
    <row r="7" spans="2:11" s="3" customFormat="1" x14ac:dyDescent="0.25">
      <c r="B7" s="202" t="s">
        <v>84</v>
      </c>
      <c r="C7" s="202"/>
      <c r="D7" s="202"/>
      <c r="E7" s="202"/>
      <c r="F7" s="202"/>
      <c r="G7" s="203"/>
      <c r="J7" s="157"/>
    </row>
    <row r="8" spans="2:11" ht="30.75" thickBot="1" x14ac:dyDescent="0.3">
      <c r="B8" s="215" t="s">
        <v>102</v>
      </c>
      <c r="C8" s="216"/>
      <c r="D8" s="217"/>
      <c r="E8" s="158" t="s">
        <v>98</v>
      </c>
      <c r="F8" s="160" t="s">
        <v>100</v>
      </c>
      <c r="G8" s="159" t="s">
        <v>99</v>
      </c>
      <c r="H8" s="132"/>
      <c r="I8" s="132"/>
      <c r="J8" s="156"/>
    </row>
    <row r="9" spans="2:11" x14ac:dyDescent="0.25">
      <c r="B9" s="196" t="s">
        <v>81</v>
      </c>
      <c r="C9" s="197"/>
      <c r="D9" s="197"/>
      <c r="E9" s="162">
        <v>0</v>
      </c>
      <c r="F9" s="164">
        <v>0</v>
      </c>
      <c r="G9" s="137">
        <f>E9+(E9*F9)</f>
        <v>0</v>
      </c>
    </row>
    <row r="10" spans="2:11" x14ac:dyDescent="0.25">
      <c r="B10" s="198" t="s">
        <v>82</v>
      </c>
      <c r="C10" s="199"/>
      <c r="D10" s="199"/>
      <c r="E10" s="161">
        <v>0</v>
      </c>
      <c r="F10" s="165">
        <v>0.28160000000000002</v>
      </c>
      <c r="G10" s="137">
        <f t="shared" ref="G10:G11" si="0">E10+(E10*F10)</f>
        <v>0</v>
      </c>
    </row>
    <row r="11" spans="2:11" ht="15.75" thickBot="1" x14ac:dyDescent="0.3">
      <c r="B11" s="200" t="s">
        <v>83</v>
      </c>
      <c r="C11" s="201"/>
      <c r="D11" s="201"/>
      <c r="E11" s="163">
        <v>0</v>
      </c>
      <c r="F11" s="166">
        <v>0.3649</v>
      </c>
      <c r="G11" s="137">
        <f t="shared" si="0"/>
        <v>0</v>
      </c>
      <c r="K11" s="156"/>
    </row>
    <row r="12" spans="2:11" ht="15.75" thickBot="1" x14ac:dyDescent="0.3">
      <c r="G12" s="133"/>
    </row>
    <row r="13" spans="2:11" ht="15.75" thickBot="1" x14ac:dyDescent="0.3">
      <c r="B13" s="218" t="s">
        <v>12</v>
      </c>
      <c r="C13" s="218"/>
      <c r="D13" s="218"/>
      <c r="E13" s="213" t="s">
        <v>85</v>
      </c>
      <c r="F13" s="214"/>
      <c r="G13" s="142">
        <v>400</v>
      </c>
    </row>
    <row r="14" spans="2:11" ht="15.75" thickBot="1" x14ac:dyDescent="0.3">
      <c r="B14" s="218"/>
      <c r="C14" s="218"/>
      <c r="D14" s="218"/>
      <c r="E14" s="136" t="s">
        <v>80</v>
      </c>
      <c r="F14" s="141">
        <v>0.20599999999999999</v>
      </c>
      <c r="G14" s="137">
        <f>G13*F14</f>
        <v>82.399999999999991</v>
      </c>
    </row>
    <row r="15" spans="2:11" x14ac:dyDescent="0.25">
      <c r="B15" s="219" t="s">
        <v>68</v>
      </c>
      <c r="C15" s="219"/>
      <c r="D15" s="219"/>
      <c r="E15" s="219"/>
      <c r="F15" s="220"/>
      <c r="G15" s="49">
        <f>G13+G14</f>
        <v>482.4</v>
      </c>
    </row>
    <row r="16" spans="2:11" x14ac:dyDescent="0.25">
      <c r="B16" s="131"/>
      <c r="C16" s="131"/>
      <c r="D16" s="131"/>
      <c r="E16" s="131"/>
      <c r="F16" s="131"/>
      <c r="G16" s="1"/>
    </row>
    <row r="17" spans="2:7" x14ac:dyDescent="0.25">
      <c r="B17" s="221" t="s">
        <v>86</v>
      </c>
      <c r="C17" s="221"/>
      <c r="D17" s="221"/>
      <c r="E17" s="221"/>
      <c r="F17" s="221"/>
      <c r="G17" s="135">
        <f>SUM(G9:G11)+G15</f>
        <v>482.4</v>
      </c>
    </row>
    <row r="18" spans="2:7" ht="15.75" thickBot="1" x14ac:dyDescent="0.3">
      <c r="B18" s="131"/>
      <c r="C18" s="131"/>
      <c r="D18" s="131"/>
      <c r="E18" s="131"/>
      <c r="F18" s="131"/>
      <c r="G18" s="134"/>
    </row>
    <row r="19" spans="2:7" x14ac:dyDescent="0.25">
      <c r="B19" s="204" t="s">
        <v>87</v>
      </c>
      <c r="C19" s="205"/>
      <c r="D19" s="205"/>
      <c r="E19" s="205"/>
      <c r="F19" s="205"/>
      <c r="G19" s="206"/>
    </row>
    <row r="20" spans="2:7" x14ac:dyDescent="0.25">
      <c r="B20" s="207" t="s">
        <v>13</v>
      </c>
      <c r="C20" s="208"/>
      <c r="D20" s="208"/>
      <c r="E20" s="208"/>
      <c r="F20" s="209"/>
      <c r="G20" s="143">
        <v>0</v>
      </c>
    </row>
    <row r="21" spans="2:7" x14ac:dyDescent="0.25">
      <c r="B21" s="210" t="s">
        <v>14</v>
      </c>
      <c r="C21" s="211"/>
      <c r="D21" s="211"/>
      <c r="E21" s="211"/>
      <c r="F21" s="212"/>
      <c r="G21" s="144">
        <v>5</v>
      </c>
    </row>
    <row r="22" spans="2:7" x14ac:dyDescent="0.25">
      <c r="B22" s="207" t="s">
        <v>15</v>
      </c>
      <c r="C22" s="208"/>
      <c r="D22" s="208"/>
      <c r="E22" s="208"/>
      <c r="F22" s="209"/>
      <c r="G22" s="143">
        <v>10</v>
      </c>
    </row>
    <row r="23" spans="2:7" x14ac:dyDescent="0.25">
      <c r="B23" s="210" t="s">
        <v>30</v>
      </c>
      <c r="C23" s="211"/>
      <c r="D23" s="211"/>
      <c r="E23" s="211"/>
      <c r="F23" s="212"/>
      <c r="G23" s="144">
        <v>20</v>
      </c>
    </row>
    <row r="24" spans="2:7" x14ac:dyDescent="0.25">
      <c r="B24" s="207" t="s">
        <v>16</v>
      </c>
      <c r="C24" s="208"/>
      <c r="D24" s="208"/>
      <c r="E24" s="208"/>
      <c r="F24" s="209"/>
      <c r="G24" s="143">
        <v>12</v>
      </c>
    </row>
    <row r="25" spans="2:7" x14ac:dyDescent="0.25">
      <c r="B25" s="210" t="s">
        <v>31</v>
      </c>
      <c r="C25" s="211"/>
      <c r="D25" s="211"/>
      <c r="E25" s="211"/>
      <c r="F25" s="212"/>
      <c r="G25" s="144">
        <v>0</v>
      </c>
    </row>
    <row r="26" spans="2:7" x14ac:dyDescent="0.25">
      <c r="B26" s="207" t="s">
        <v>17</v>
      </c>
      <c r="C26" s="208"/>
      <c r="D26" s="208"/>
      <c r="E26" s="208"/>
      <c r="F26" s="209"/>
      <c r="G26" s="143">
        <v>0</v>
      </c>
    </row>
    <row r="27" spans="2:7" x14ac:dyDescent="0.25">
      <c r="B27" s="210" t="s">
        <v>18</v>
      </c>
      <c r="C27" s="211"/>
      <c r="D27" s="211"/>
      <c r="E27" s="211"/>
      <c r="F27" s="212"/>
      <c r="G27" s="144">
        <v>0</v>
      </c>
    </row>
    <row r="28" spans="2:7" x14ac:dyDescent="0.25">
      <c r="B28" s="207" t="s">
        <v>101</v>
      </c>
      <c r="C28" s="208"/>
      <c r="D28" s="208"/>
      <c r="E28" s="208"/>
      <c r="F28" s="209"/>
      <c r="G28" s="143">
        <v>0</v>
      </c>
    </row>
    <row r="29" spans="2:7" x14ac:dyDescent="0.25">
      <c r="B29" s="210" t="s">
        <v>32</v>
      </c>
      <c r="C29" s="211"/>
      <c r="D29" s="211"/>
      <c r="E29" s="211"/>
      <c r="F29" s="212"/>
      <c r="G29" s="144">
        <v>0</v>
      </c>
    </row>
    <row r="30" spans="2:7" x14ac:dyDescent="0.25">
      <c r="B30" s="207" t="s">
        <v>19</v>
      </c>
      <c r="C30" s="208"/>
      <c r="D30" s="208"/>
      <c r="E30" s="208"/>
      <c r="F30" s="209"/>
      <c r="G30" s="143">
        <v>0</v>
      </c>
    </row>
    <row r="31" spans="2:7" x14ac:dyDescent="0.25">
      <c r="B31" s="210" t="s">
        <v>20</v>
      </c>
      <c r="C31" s="211"/>
      <c r="D31" s="211"/>
      <c r="E31" s="211"/>
      <c r="F31" s="212"/>
      <c r="G31" s="144">
        <v>0</v>
      </c>
    </row>
    <row r="32" spans="2:7" x14ac:dyDescent="0.25">
      <c r="B32" s="207" t="s">
        <v>21</v>
      </c>
      <c r="C32" s="208"/>
      <c r="D32" s="208"/>
      <c r="E32" s="208"/>
      <c r="F32" s="209"/>
      <c r="G32" s="143">
        <v>0</v>
      </c>
    </row>
    <row r="33" spans="2:7" x14ac:dyDescent="0.25">
      <c r="B33" s="210" t="s">
        <v>33</v>
      </c>
      <c r="C33" s="211"/>
      <c r="D33" s="211"/>
      <c r="E33" s="211"/>
      <c r="F33" s="212"/>
      <c r="G33" s="144">
        <v>0</v>
      </c>
    </row>
    <row r="34" spans="2:7" ht="15.75" thickBot="1" x14ac:dyDescent="0.3">
      <c r="B34" s="226" t="s">
        <v>22</v>
      </c>
      <c r="C34" s="227"/>
      <c r="D34" s="227"/>
      <c r="E34" s="227"/>
      <c r="F34" s="228"/>
      <c r="G34" s="145">
        <v>0</v>
      </c>
    </row>
    <row r="36" spans="2:7" s="3" customFormat="1" x14ac:dyDescent="0.25">
      <c r="B36" s="19" t="s">
        <v>23</v>
      </c>
      <c r="C36" s="19"/>
      <c r="D36" s="19"/>
      <c r="E36" s="20"/>
      <c r="F36" s="20"/>
      <c r="G36" s="20">
        <f>SUM(G20:G34)+G17</f>
        <v>529.4</v>
      </c>
    </row>
    <row r="37" spans="2:7" ht="15.75" thickBot="1" x14ac:dyDescent="0.3"/>
    <row r="38" spans="2:7" x14ac:dyDescent="0.25">
      <c r="B38" s="229" t="s">
        <v>24</v>
      </c>
      <c r="C38" s="230"/>
      <c r="D38" s="230"/>
      <c r="E38" s="231"/>
    </row>
    <row r="39" spans="2:7" x14ac:dyDescent="0.25">
      <c r="B39" s="224" t="s">
        <v>88</v>
      </c>
      <c r="C39" s="225"/>
      <c r="D39" s="225"/>
      <c r="E39" s="144">
        <v>0</v>
      </c>
    </row>
    <row r="40" spans="2:7" x14ac:dyDescent="0.25">
      <c r="B40" s="222" t="s">
        <v>89</v>
      </c>
      <c r="C40" s="223"/>
      <c r="D40" s="223"/>
      <c r="E40" s="143">
        <v>0</v>
      </c>
    </row>
    <row r="41" spans="2:7" x14ac:dyDescent="0.25">
      <c r="B41" s="224"/>
      <c r="C41" s="225"/>
      <c r="D41" s="225"/>
      <c r="E41" s="144">
        <v>0</v>
      </c>
    </row>
    <row r="42" spans="2:7" x14ac:dyDescent="0.25">
      <c r="B42" s="222"/>
      <c r="C42" s="223"/>
      <c r="D42" s="223"/>
      <c r="E42" s="143">
        <v>0</v>
      </c>
      <c r="G42" s="1"/>
    </row>
    <row r="43" spans="2:7" ht="15.75" thickBot="1" x14ac:dyDescent="0.3">
      <c r="B43" s="138" t="s">
        <v>28</v>
      </c>
      <c r="C43" s="139"/>
      <c r="D43" s="139"/>
      <c r="E43" s="140">
        <f>SUM(E39:E42)</f>
        <v>0</v>
      </c>
    </row>
    <row r="44" spans="2:7" ht="15.75" thickBot="1" x14ac:dyDescent="0.3"/>
    <row r="45" spans="2:7" ht="15.75" thickBot="1" x14ac:dyDescent="0.3">
      <c r="B45" s="21" t="s">
        <v>29</v>
      </c>
      <c r="C45" s="18"/>
      <c r="D45" s="18"/>
      <c r="E45" s="22"/>
      <c r="F45" s="22"/>
      <c r="G45" s="23">
        <f>+G36+E43</f>
        <v>529.4</v>
      </c>
    </row>
  </sheetData>
  <sheetProtection algorithmName="SHA-512" hashValue="nkn4MBH5s4JHN82544wP1TlFbnSMDRZgixzRfyWyykG2FUg6hdX4erLlUFxzVGUEt7M7DTDNc84BLFJEVEi3vA==" saltValue="SstvyInue9vaWgLzxNKcdQ==" spinCount="100000" sheet="1" objects="1" scenarios="1"/>
  <mergeCells count="31">
    <mergeCell ref="B40:D40"/>
    <mergeCell ref="B41:D41"/>
    <mergeCell ref="B42:D42"/>
    <mergeCell ref="B32:F32"/>
    <mergeCell ref="B33:F33"/>
    <mergeCell ref="B34:F34"/>
    <mergeCell ref="B38:E38"/>
    <mergeCell ref="B39:D39"/>
    <mergeCell ref="B27:F27"/>
    <mergeCell ref="B28:F28"/>
    <mergeCell ref="B29:F29"/>
    <mergeCell ref="B30:F30"/>
    <mergeCell ref="B31:F31"/>
    <mergeCell ref="B22:F22"/>
    <mergeCell ref="B23:F23"/>
    <mergeCell ref="B24:F24"/>
    <mergeCell ref="B25:F25"/>
    <mergeCell ref="B26:F26"/>
    <mergeCell ref="B19:G19"/>
    <mergeCell ref="B20:F20"/>
    <mergeCell ref="B21:F21"/>
    <mergeCell ref="E13:F13"/>
    <mergeCell ref="B8:D8"/>
    <mergeCell ref="B13:D14"/>
    <mergeCell ref="B15:F15"/>
    <mergeCell ref="B17:F17"/>
    <mergeCell ref="B6:G6"/>
    <mergeCell ref="B9:D9"/>
    <mergeCell ref="B10:D10"/>
    <mergeCell ref="B11:D11"/>
    <mergeCell ref="B7:G7"/>
  </mergeCells>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4:M25"/>
  <sheetViews>
    <sheetView topLeftCell="A4" zoomScaleNormal="100" workbookViewId="0">
      <selection activeCell="M25" sqref="M25"/>
    </sheetView>
  </sheetViews>
  <sheetFormatPr baseColWidth="10" defaultColWidth="11.42578125" defaultRowHeight="15" x14ac:dyDescent="0.25"/>
  <cols>
    <col min="1" max="1" width="4.42578125" style="6" customWidth="1"/>
    <col min="2" max="4" width="11.42578125" style="6"/>
    <col min="5" max="5" width="4.7109375" style="7" customWidth="1"/>
    <col min="6" max="6" width="11.42578125" style="6" customWidth="1"/>
    <col min="7" max="7" width="24.140625" style="6" customWidth="1"/>
    <col min="8" max="16384" width="11.42578125" style="6"/>
  </cols>
  <sheetData>
    <row r="4" spans="2:13" s="5" customFormat="1" x14ac:dyDescent="0.25">
      <c r="E4" s="7"/>
    </row>
    <row r="5" spans="2:13" s="5" customFormat="1" x14ac:dyDescent="0.25">
      <c r="E5" s="7"/>
    </row>
    <row r="6" spans="2:13" x14ac:dyDescent="0.25">
      <c r="B6" s="235" t="s">
        <v>54</v>
      </c>
      <c r="C6" s="235"/>
      <c r="D6" s="235"/>
      <c r="E6" s="235"/>
      <c r="F6" s="235"/>
      <c r="G6" s="235"/>
      <c r="H6" s="235"/>
      <c r="I6" s="235"/>
      <c r="J6" s="235"/>
      <c r="K6" s="235"/>
    </row>
    <row r="7" spans="2:13" ht="5.0999999999999996" customHeight="1" x14ac:dyDescent="0.25">
      <c r="I7" s="8"/>
      <c r="J7" s="8"/>
      <c r="K7" s="8"/>
      <c r="L7" s="8"/>
    </row>
    <row r="8" spans="2:13" x14ac:dyDescent="0.25">
      <c r="B8" s="5" t="s">
        <v>39</v>
      </c>
      <c r="E8" s="7" t="s">
        <v>37</v>
      </c>
      <c r="F8" s="9" t="s">
        <v>38</v>
      </c>
      <c r="G8" s="9"/>
      <c r="H8" s="14">
        <f>'Costo variable'!G25</f>
        <v>470</v>
      </c>
      <c r="I8" s="218" t="s">
        <v>1</v>
      </c>
      <c r="J8" s="218">
        <v>100</v>
      </c>
      <c r="K8" s="236" t="s">
        <v>37</v>
      </c>
      <c r="L8" s="237">
        <f>+H8/H9</f>
        <v>0.30420711974110032</v>
      </c>
    </row>
    <row r="9" spans="2:13" x14ac:dyDescent="0.25">
      <c r="F9" s="6" t="s">
        <v>0</v>
      </c>
      <c r="H9" s="15">
        <f>'Costo variable'!G23</f>
        <v>1545</v>
      </c>
      <c r="I9" s="218"/>
      <c r="J9" s="218"/>
      <c r="K9" s="236"/>
      <c r="L9" s="237"/>
    </row>
    <row r="10" spans="2:13" x14ac:dyDescent="0.25">
      <c r="H10" s="8"/>
      <c r="I10" s="8"/>
      <c r="J10" s="8"/>
      <c r="K10" s="8"/>
      <c r="L10" s="8"/>
    </row>
    <row r="11" spans="2:13" x14ac:dyDescent="0.25">
      <c r="I11" s="8"/>
      <c r="J11" s="8"/>
      <c r="K11" s="8"/>
      <c r="L11" s="8"/>
    </row>
    <row r="12" spans="2:13" ht="15" customHeight="1" x14ac:dyDescent="0.25">
      <c r="B12" s="5" t="s">
        <v>103</v>
      </c>
      <c r="E12" s="7" t="s">
        <v>37</v>
      </c>
      <c r="F12" s="9" t="s">
        <v>2</v>
      </c>
      <c r="G12" s="9"/>
      <c r="H12" s="16">
        <f>'Costos fijos mensuales'!G45</f>
        <v>529.4</v>
      </c>
      <c r="I12" s="246" t="s">
        <v>1</v>
      </c>
      <c r="J12" s="248">
        <v>1</v>
      </c>
      <c r="K12" s="236" t="s">
        <v>37</v>
      </c>
      <c r="L12" s="232">
        <f>H12/H13</f>
        <v>1740.2617021276594</v>
      </c>
    </row>
    <row r="13" spans="2:13" ht="15" customHeight="1" x14ac:dyDescent="0.25">
      <c r="F13" s="6" t="s">
        <v>40</v>
      </c>
      <c r="H13" s="13">
        <f>'Costo variable'!G26</f>
        <v>0.30420711974110032</v>
      </c>
      <c r="I13" s="247"/>
      <c r="J13" s="248"/>
      <c r="K13" s="236"/>
      <c r="L13" s="232"/>
    </row>
    <row r="14" spans="2:13" ht="15.75" thickBot="1" x14ac:dyDescent="0.3"/>
    <row r="15" spans="2:13" ht="15.75" thickBot="1" x14ac:dyDescent="0.3">
      <c r="F15" s="245" t="s">
        <v>48</v>
      </c>
      <c r="G15" s="245"/>
      <c r="H15" s="146">
        <v>5</v>
      </c>
      <c r="I15" s="241" t="s">
        <v>46</v>
      </c>
      <c r="J15" s="242"/>
      <c r="K15" s="242"/>
      <c r="L15" s="34">
        <f>L16/H15</f>
        <v>80.319770867430435</v>
      </c>
    </row>
    <row r="16" spans="2:13" x14ac:dyDescent="0.25">
      <c r="I16" s="243" t="s">
        <v>47</v>
      </c>
      <c r="J16" s="244"/>
      <c r="K16" s="244"/>
      <c r="L16" s="27">
        <f>(L12*12)/52</f>
        <v>401.5988543371522</v>
      </c>
      <c r="M16" s="17"/>
    </row>
    <row r="17" spans="2:12" ht="15.75" thickBot="1" x14ac:dyDescent="0.3">
      <c r="I17" s="233" t="s">
        <v>49</v>
      </c>
      <c r="J17" s="234"/>
      <c r="K17" s="234"/>
      <c r="L17" s="33">
        <f>L12</f>
        <v>1740.2617021276594</v>
      </c>
    </row>
    <row r="18" spans="2:12" ht="5.0999999999999996" customHeight="1" thickBot="1" x14ac:dyDescent="0.3"/>
    <row r="19" spans="2:12" x14ac:dyDescent="0.25">
      <c r="B19" s="5" t="s">
        <v>44</v>
      </c>
      <c r="F19" s="238" t="s">
        <v>3</v>
      </c>
      <c r="G19" s="239"/>
      <c r="H19" s="240"/>
      <c r="I19" s="25"/>
      <c r="J19" s="24"/>
      <c r="K19" s="11"/>
    </row>
    <row r="20" spans="2:12" x14ac:dyDescent="0.25">
      <c r="F20" s="28" t="s">
        <v>4</v>
      </c>
      <c r="G20" s="29"/>
      <c r="H20" s="30">
        <f>L12</f>
        <v>1740.2617021276594</v>
      </c>
      <c r="I20" s="11"/>
      <c r="J20" s="11"/>
      <c r="K20" s="11"/>
    </row>
    <row r="21" spans="2:12" x14ac:dyDescent="0.25">
      <c r="F21" s="12" t="s">
        <v>43</v>
      </c>
      <c r="G21" s="11"/>
      <c r="H21" s="26">
        <f>H20*(1-L8)</f>
        <v>1210.8617021276596</v>
      </c>
      <c r="I21" s="11"/>
      <c r="J21" s="11"/>
      <c r="K21" s="11"/>
    </row>
    <row r="22" spans="2:12" x14ac:dyDescent="0.25">
      <c r="F22" s="28" t="s">
        <v>41</v>
      </c>
      <c r="G22" s="29"/>
      <c r="H22" s="30">
        <f>H20-H21</f>
        <v>529.39999999999986</v>
      </c>
      <c r="I22" s="11"/>
      <c r="J22" s="11"/>
      <c r="K22" s="11"/>
    </row>
    <row r="23" spans="2:12" x14ac:dyDescent="0.25">
      <c r="F23" s="10" t="s">
        <v>5</v>
      </c>
      <c r="G23" s="11"/>
      <c r="H23" s="27">
        <f>'Costos fijos mensuales'!G45</f>
        <v>529.4</v>
      </c>
      <c r="I23" s="11"/>
      <c r="J23" s="11"/>
      <c r="K23" s="11"/>
    </row>
    <row r="24" spans="2:12" ht="15.75" thickBot="1" x14ac:dyDescent="0.3">
      <c r="F24" s="31" t="s">
        <v>42</v>
      </c>
      <c r="G24" s="32"/>
      <c r="H24" s="33">
        <f>H22-H23</f>
        <v>0</v>
      </c>
      <c r="I24" s="11"/>
      <c r="J24" s="11"/>
      <c r="K24" s="11"/>
    </row>
    <row r="25" spans="2:12" x14ac:dyDescent="0.25">
      <c r="F25" s="11"/>
      <c r="G25" s="11"/>
      <c r="H25" s="11"/>
      <c r="I25" s="11"/>
      <c r="J25" s="11"/>
      <c r="K25" s="11"/>
    </row>
  </sheetData>
  <sheetProtection algorithmName="SHA-512" hashValue="zg9DEPSM2x8GnrIsCYzZW+XLGYOcbxrfD43xF3CYlHm9m6EgMCobJubEFAC4XWosoI8e8oYTYHDB10rXAeiaDQ==" saltValue="zUqRbd33hlfkMQnNUygc5Q==" spinCount="100000" sheet="1" objects="1" scenarios="1"/>
  <mergeCells count="14">
    <mergeCell ref="F19:H19"/>
    <mergeCell ref="I15:K15"/>
    <mergeCell ref="I16:K16"/>
    <mergeCell ref="F15:G15"/>
    <mergeCell ref="I12:I13"/>
    <mergeCell ref="J12:J13"/>
    <mergeCell ref="K12:K13"/>
    <mergeCell ref="L12:L13"/>
    <mergeCell ref="I17:K17"/>
    <mergeCell ref="B6:K6"/>
    <mergeCell ref="I8:I9"/>
    <mergeCell ref="K8:K9"/>
    <mergeCell ref="L8:L9"/>
    <mergeCell ref="J8:J9"/>
  </mergeCells>
  <pageMargins left="0.7" right="0.7" top="0.75" bottom="0.75" header="0.3" footer="0.3"/>
  <pageSetup scale="63"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M37"/>
  <sheetViews>
    <sheetView topLeftCell="A2" workbookViewId="0">
      <selection activeCell="K7" sqref="K7"/>
    </sheetView>
  </sheetViews>
  <sheetFormatPr baseColWidth="10" defaultRowHeight="15" x14ac:dyDescent="0.25"/>
  <cols>
    <col min="1" max="1" width="2.5703125" style="56" customWidth="1"/>
    <col min="2" max="2" width="28.28515625" style="56" customWidth="1"/>
    <col min="3" max="3" width="12.85546875" style="56" customWidth="1"/>
    <col min="4" max="4" width="16.140625" style="85" customWidth="1"/>
    <col min="5" max="5" width="11.5703125" style="85" customWidth="1"/>
    <col min="6" max="6" width="11.85546875" style="56" customWidth="1"/>
    <col min="7" max="7" width="10.7109375" style="56" customWidth="1"/>
    <col min="8" max="8" width="11.28515625" style="56" bestFit="1" customWidth="1"/>
    <col min="9" max="9" width="12.140625" style="56" bestFit="1" customWidth="1"/>
    <col min="10" max="10" width="10.7109375" style="56" hidden="1" customWidth="1"/>
    <col min="11" max="11" width="13.140625" style="56" customWidth="1"/>
    <col min="12" max="253" width="11.42578125" style="56"/>
    <col min="254" max="254" width="2.5703125" style="56" customWidth="1"/>
    <col min="255" max="255" width="9.42578125" style="56" bestFit="1" customWidth="1"/>
    <col min="256" max="256" width="28.28515625" style="56" customWidth="1"/>
    <col min="257" max="260" width="11.42578125" style="56"/>
    <col min="261" max="261" width="12" style="56" bestFit="1" customWidth="1"/>
    <col min="262" max="262" width="16.140625" style="56" customWidth="1"/>
    <col min="263" max="263" width="15.28515625" style="56" customWidth="1"/>
    <col min="264" max="264" width="16.5703125" style="56" customWidth="1"/>
    <col min="265" max="266" width="15.7109375" style="56" customWidth="1"/>
    <col min="267" max="267" width="13.140625" style="56" customWidth="1"/>
    <col min="268" max="509" width="11.42578125" style="56"/>
    <col min="510" max="510" width="2.5703125" style="56" customWidth="1"/>
    <col min="511" max="511" width="9.42578125" style="56" bestFit="1" customWidth="1"/>
    <col min="512" max="512" width="28.28515625" style="56" customWidth="1"/>
    <col min="513" max="516" width="11.42578125" style="56"/>
    <col min="517" max="517" width="12" style="56" bestFit="1" customWidth="1"/>
    <col min="518" max="518" width="16.140625" style="56" customWidth="1"/>
    <col min="519" max="519" width="15.28515625" style="56" customWidth="1"/>
    <col min="520" max="520" width="16.5703125" style="56" customWidth="1"/>
    <col min="521" max="522" width="15.7109375" style="56" customWidth="1"/>
    <col min="523" max="523" width="13.140625" style="56" customWidth="1"/>
    <col min="524" max="765" width="11.42578125" style="56"/>
    <col min="766" max="766" width="2.5703125" style="56" customWidth="1"/>
    <col min="767" max="767" width="9.42578125" style="56" bestFit="1" customWidth="1"/>
    <col min="768" max="768" width="28.28515625" style="56" customWidth="1"/>
    <col min="769" max="772" width="11.42578125" style="56"/>
    <col min="773" max="773" width="12" style="56" bestFit="1" customWidth="1"/>
    <col min="774" max="774" width="16.140625" style="56" customWidth="1"/>
    <col min="775" max="775" width="15.28515625" style="56" customWidth="1"/>
    <col min="776" max="776" width="16.5703125" style="56" customWidth="1"/>
    <col min="777" max="778" width="15.7109375" style="56" customWidth="1"/>
    <col min="779" max="779" width="13.140625" style="56" customWidth="1"/>
    <col min="780" max="1021" width="11.42578125" style="56"/>
    <col min="1022" max="1022" width="2.5703125" style="56" customWidth="1"/>
    <col min="1023" max="1023" width="9.42578125" style="56" bestFit="1" customWidth="1"/>
    <col min="1024" max="1024" width="28.28515625" style="56" customWidth="1"/>
    <col min="1025" max="1028" width="11.42578125" style="56"/>
    <col min="1029" max="1029" width="12" style="56" bestFit="1" customWidth="1"/>
    <col min="1030" max="1030" width="16.140625" style="56" customWidth="1"/>
    <col min="1031" max="1031" width="15.28515625" style="56" customWidth="1"/>
    <col min="1032" max="1032" width="16.5703125" style="56" customWidth="1"/>
    <col min="1033" max="1034" width="15.7109375" style="56" customWidth="1"/>
    <col min="1035" max="1035" width="13.140625" style="56" customWidth="1"/>
    <col min="1036" max="1277" width="11.42578125" style="56"/>
    <col min="1278" max="1278" width="2.5703125" style="56" customWidth="1"/>
    <col min="1279" max="1279" width="9.42578125" style="56" bestFit="1" customWidth="1"/>
    <col min="1280" max="1280" width="28.28515625" style="56" customWidth="1"/>
    <col min="1281" max="1284" width="11.42578125" style="56"/>
    <col min="1285" max="1285" width="12" style="56" bestFit="1" customWidth="1"/>
    <col min="1286" max="1286" width="16.140625" style="56" customWidth="1"/>
    <col min="1287" max="1287" width="15.28515625" style="56" customWidth="1"/>
    <col min="1288" max="1288" width="16.5703125" style="56" customWidth="1"/>
    <col min="1289" max="1290" width="15.7109375" style="56" customWidth="1"/>
    <col min="1291" max="1291" width="13.140625" style="56" customWidth="1"/>
    <col min="1292" max="1533" width="11.42578125" style="56"/>
    <col min="1534" max="1534" width="2.5703125" style="56" customWidth="1"/>
    <col min="1535" max="1535" width="9.42578125" style="56" bestFit="1" customWidth="1"/>
    <col min="1536" max="1536" width="28.28515625" style="56" customWidth="1"/>
    <col min="1537" max="1540" width="11.42578125" style="56"/>
    <col min="1541" max="1541" width="12" style="56" bestFit="1" customWidth="1"/>
    <col min="1542" max="1542" width="16.140625" style="56" customWidth="1"/>
    <col min="1543" max="1543" width="15.28515625" style="56" customWidth="1"/>
    <col min="1544" max="1544" width="16.5703125" style="56" customWidth="1"/>
    <col min="1545" max="1546" width="15.7109375" style="56" customWidth="1"/>
    <col min="1547" max="1547" width="13.140625" style="56" customWidth="1"/>
    <col min="1548" max="1789" width="11.42578125" style="56"/>
    <col min="1790" max="1790" width="2.5703125" style="56" customWidth="1"/>
    <col min="1791" max="1791" width="9.42578125" style="56" bestFit="1" customWidth="1"/>
    <col min="1792" max="1792" width="28.28515625" style="56" customWidth="1"/>
    <col min="1793" max="1796" width="11.42578125" style="56"/>
    <col min="1797" max="1797" width="12" style="56" bestFit="1" customWidth="1"/>
    <col min="1798" max="1798" width="16.140625" style="56" customWidth="1"/>
    <col min="1799" max="1799" width="15.28515625" style="56" customWidth="1"/>
    <col min="1800" max="1800" width="16.5703125" style="56" customWidth="1"/>
    <col min="1801" max="1802" width="15.7109375" style="56" customWidth="1"/>
    <col min="1803" max="1803" width="13.140625" style="56" customWidth="1"/>
    <col min="1804" max="2045" width="11.42578125" style="56"/>
    <col min="2046" max="2046" width="2.5703125" style="56" customWidth="1"/>
    <col min="2047" max="2047" width="9.42578125" style="56" bestFit="1" customWidth="1"/>
    <col min="2048" max="2048" width="28.28515625" style="56" customWidth="1"/>
    <col min="2049" max="2052" width="11.42578125" style="56"/>
    <col min="2053" max="2053" width="12" style="56" bestFit="1" customWidth="1"/>
    <col min="2054" max="2054" width="16.140625" style="56" customWidth="1"/>
    <col min="2055" max="2055" width="15.28515625" style="56" customWidth="1"/>
    <col min="2056" max="2056" width="16.5703125" style="56" customWidth="1"/>
    <col min="2057" max="2058" width="15.7109375" style="56" customWidth="1"/>
    <col min="2059" max="2059" width="13.140625" style="56" customWidth="1"/>
    <col min="2060" max="2301" width="11.42578125" style="56"/>
    <col min="2302" max="2302" width="2.5703125" style="56" customWidth="1"/>
    <col min="2303" max="2303" width="9.42578125" style="56" bestFit="1" customWidth="1"/>
    <col min="2304" max="2304" width="28.28515625" style="56" customWidth="1"/>
    <col min="2305" max="2308" width="11.42578125" style="56"/>
    <col min="2309" max="2309" width="12" style="56" bestFit="1" customWidth="1"/>
    <col min="2310" max="2310" width="16.140625" style="56" customWidth="1"/>
    <col min="2311" max="2311" width="15.28515625" style="56" customWidth="1"/>
    <col min="2312" max="2312" width="16.5703125" style="56" customWidth="1"/>
    <col min="2313" max="2314" width="15.7109375" style="56" customWidth="1"/>
    <col min="2315" max="2315" width="13.140625" style="56" customWidth="1"/>
    <col min="2316" max="2557" width="11.42578125" style="56"/>
    <col min="2558" max="2558" width="2.5703125" style="56" customWidth="1"/>
    <col min="2559" max="2559" width="9.42578125" style="56" bestFit="1" customWidth="1"/>
    <col min="2560" max="2560" width="28.28515625" style="56" customWidth="1"/>
    <col min="2561" max="2564" width="11.42578125" style="56"/>
    <col min="2565" max="2565" width="12" style="56" bestFit="1" customWidth="1"/>
    <col min="2566" max="2566" width="16.140625" style="56" customWidth="1"/>
    <col min="2567" max="2567" width="15.28515625" style="56" customWidth="1"/>
    <col min="2568" max="2568" width="16.5703125" style="56" customWidth="1"/>
    <col min="2569" max="2570" width="15.7109375" style="56" customWidth="1"/>
    <col min="2571" max="2571" width="13.140625" style="56" customWidth="1"/>
    <col min="2572" max="2813" width="11.42578125" style="56"/>
    <col min="2814" max="2814" width="2.5703125" style="56" customWidth="1"/>
    <col min="2815" max="2815" width="9.42578125" style="56" bestFit="1" customWidth="1"/>
    <col min="2816" max="2816" width="28.28515625" style="56" customWidth="1"/>
    <col min="2817" max="2820" width="11.42578125" style="56"/>
    <col min="2821" max="2821" width="12" style="56" bestFit="1" customWidth="1"/>
    <col min="2822" max="2822" width="16.140625" style="56" customWidth="1"/>
    <col min="2823" max="2823" width="15.28515625" style="56" customWidth="1"/>
    <col min="2824" max="2824" width="16.5703125" style="56" customWidth="1"/>
    <col min="2825" max="2826" width="15.7109375" style="56" customWidth="1"/>
    <col min="2827" max="2827" width="13.140625" style="56" customWidth="1"/>
    <col min="2828" max="3069" width="11.42578125" style="56"/>
    <col min="3070" max="3070" width="2.5703125" style="56" customWidth="1"/>
    <col min="3071" max="3071" width="9.42578125" style="56" bestFit="1" customWidth="1"/>
    <col min="3072" max="3072" width="28.28515625" style="56" customWidth="1"/>
    <col min="3073" max="3076" width="11.42578125" style="56"/>
    <col min="3077" max="3077" width="12" style="56" bestFit="1" customWidth="1"/>
    <col min="3078" max="3078" width="16.140625" style="56" customWidth="1"/>
    <col min="3079" max="3079" width="15.28515625" style="56" customWidth="1"/>
    <col min="3080" max="3080" width="16.5703125" style="56" customWidth="1"/>
    <col min="3081" max="3082" width="15.7109375" style="56" customWidth="1"/>
    <col min="3083" max="3083" width="13.140625" style="56" customWidth="1"/>
    <col min="3084" max="3325" width="11.42578125" style="56"/>
    <col min="3326" max="3326" width="2.5703125" style="56" customWidth="1"/>
    <col min="3327" max="3327" width="9.42578125" style="56" bestFit="1" customWidth="1"/>
    <col min="3328" max="3328" width="28.28515625" style="56" customWidth="1"/>
    <col min="3329" max="3332" width="11.42578125" style="56"/>
    <col min="3333" max="3333" width="12" style="56" bestFit="1" customWidth="1"/>
    <col min="3334" max="3334" width="16.140625" style="56" customWidth="1"/>
    <col min="3335" max="3335" width="15.28515625" style="56" customWidth="1"/>
    <col min="3336" max="3336" width="16.5703125" style="56" customWidth="1"/>
    <col min="3337" max="3338" width="15.7109375" style="56" customWidth="1"/>
    <col min="3339" max="3339" width="13.140625" style="56" customWidth="1"/>
    <col min="3340" max="3581" width="11.42578125" style="56"/>
    <col min="3582" max="3582" width="2.5703125" style="56" customWidth="1"/>
    <col min="3583" max="3583" width="9.42578125" style="56" bestFit="1" customWidth="1"/>
    <col min="3584" max="3584" width="28.28515625" style="56" customWidth="1"/>
    <col min="3585" max="3588" width="11.42578125" style="56"/>
    <col min="3589" max="3589" width="12" style="56" bestFit="1" customWidth="1"/>
    <col min="3590" max="3590" width="16.140625" style="56" customWidth="1"/>
    <col min="3591" max="3591" width="15.28515625" style="56" customWidth="1"/>
    <col min="3592" max="3592" width="16.5703125" style="56" customWidth="1"/>
    <col min="3593" max="3594" width="15.7109375" style="56" customWidth="1"/>
    <col min="3595" max="3595" width="13.140625" style="56" customWidth="1"/>
    <col min="3596" max="3837" width="11.42578125" style="56"/>
    <col min="3838" max="3838" width="2.5703125" style="56" customWidth="1"/>
    <col min="3839" max="3839" width="9.42578125" style="56" bestFit="1" customWidth="1"/>
    <col min="3840" max="3840" width="28.28515625" style="56" customWidth="1"/>
    <col min="3841" max="3844" width="11.42578125" style="56"/>
    <col min="3845" max="3845" width="12" style="56" bestFit="1" customWidth="1"/>
    <col min="3846" max="3846" width="16.140625" style="56" customWidth="1"/>
    <col min="3847" max="3847" width="15.28515625" style="56" customWidth="1"/>
    <col min="3848" max="3848" width="16.5703125" style="56" customWidth="1"/>
    <col min="3849" max="3850" width="15.7109375" style="56" customWidth="1"/>
    <col min="3851" max="3851" width="13.140625" style="56" customWidth="1"/>
    <col min="3852" max="4093" width="11.42578125" style="56"/>
    <col min="4094" max="4094" width="2.5703125" style="56" customWidth="1"/>
    <col min="4095" max="4095" width="9.42578125" style="56" bestFit="1" customWidth="1"/>
    <col min="4096" max="4096" width="28.28515625" style="56" customWidth="1"/>
    <col min="4097" max="4100" width="11.42578125" style="56"/>
    <col min="4101" max="4101" width="12" style="56" bestFit="1" customWidth="1"/>
    <col min="4102" max="4102" width="16.140625" style="56" customWidth="1"/>
    <col min="4103" max="4103" width="15.28515625" style="56" customWidth="1"/>
    <col min="4104" max="4104" width="16.5703125" style="56" customWidth="1"/>
    <col min="4105" max="4106" width="15.7109375" style="56" customWidth="1"/>
    <col min="4107" max="4107" width="13.140625" style="56" customWidth="1"/>
    <col min="4108" max="4349" width="11.42578125" style="56"/>
    <col min="4350" max="4350" width="2.5703125" style="56" customWidth="1"/>
    <col min="4351" max="4351" width="9.42578125" style="56" bestFit="1" customWidth="1"/>
    <col min="4352" max="4352" width="28.28515625" style="56" customWidth="1"/>
    <col min="4353" max="4356" width="11.42578125" style="56"/>
    <col min="4357" max="4357" width="12" style="56" bestFit="1" customWidth="1"/>
    <col min="4358" max="4358" width="16.140625" style="56" customWidth="1"/>
    <col min="4359" max="4359" width="15.28515625" style="56" customWidth="1"/>
    <col min="4360" max="4360" width="16.5703125" style="56" customWidth="1"/>
    <col min="4361" max="4362" width="15.7109375" style="56" customWidth="1"/>
    <col min="4363" max="4363" width="13.140625" style="56" customWidth="1"/>
    <col min="4364" max="4605" width="11.42578125" style="56"/>
    <col min="4606" max="4606" width="2.5703125" style="56" customWidth="1"/>
    <col min="4607" max="4607" width="9.42578125" style="56" bestFit="1" customWidth="1"/>
    <col min="4608" max="4608" width="28.28515625" style="56" customWidth="1"/>
    <col min="4609" max="4612" width="11.42578125" style="56"/>
    <col min="4613" max="4613" width="12" style="56" bestFit="1" customWidth="1"/>
    <col min="4614" max="4614" width="16.140625" style="56" customWidth="1"/>
    <col min="4615" max="4615" width="15.28515625" style="56" customWidth="1"/>
    <col min="4616" max="4616" width="16.5703125" style="56" customWidth="1"/>
    <col min="4617" max="4618" width="15.7109375" style="56" customWidth="1"/>
    <col min="4619" max="4619" width="13.140625" style="56" customWidth="1"/>
    <col min="4620" max="4861" width="11.42578125" style="56"/>
    <col min="4862" max="4862" width="2.5703125" style="56" customWidth="1"/>
    <col min="4863" max="4863" width="9.42578125" style="56" bestFit="1" customWidth="1"/>
    <col min="4864" max="4864" width="28.28515625" style="56" customWidth="1"/>
    <col min="4865" max="4868" width="11.42578125" style="56"/>
    <col min="4869" max="4869" width="12" style="56" bestFit="1" customWidth="1"/>
    <col min="4870" max="4870" width="16.140625" style="56" customWidth="1"/>
    <col min="4871" max="4871" width="15.28515625" style="56" customWidth="1"/>
    <col min="4872" max="4872" width="16.5703125" style="56" customWidth="1"/>
    <col min="4873" max="4874" width="15.7109375" style="56" customWidth="1"/>
    <col min="4875" max="4875" width="13.140625" style="56" customWidth="1"/>
    <col min="4876" max="5117" width="11.42578125" style="56"/>
    <col min="5118" max="5118" width="2.5703125" style="56" customWidth="1"/>
    <col min="5119" max="5119" width="9.42578125" style="56" bestFit="1" customWidth="1"/>
    <col min="5120" max="5120" width="28.28515625" style="56" customWidth="1"/>
    <col min="5121" max="5124" width="11.42578125" style="56"/>
    <col min="5125" max="5125" width="12" style="56" bestFit="1" customWidth="1"/>
    <col min="5126" max="5126" width="16.140625" style="56" customWidth="1"/>
    <col min="5127" max="5127" width="15.28515625" style="56" customWidth="1"/>
    <col min="5128" max="5128" width="16.5703125" style="56" customWidth="1"/>
    <col min="5129" max="5130" width="15.7109375" style="56" customWidth="1"/>
    <col min="5131" max="5131" width="13.140625" style="56" customWidth="1"/>
    <col min="5132" max="5373" width="11.42578125" style="56"/>
    <col min="5374" max="5374" width="2.5703125" style="56" customWidth="1"/>
    <col min="5375" max="5375" width="9.42578125" style="56" bestFit="1" customWidth="1"/>
    <col min="5376" max="5376" width="28.28515625" style="56" customWidth="1"/>
    <col min="5377" max="5380" width="11.42578125" style="56"/>
    <col min="5381" max="5381" width="12" style="56" bestFit="1" customWidth="1"/>
    <col min="5382" max="5382" width="16.140625" style="56" customWidth="1"/>
    <col min="5383" max="5383" width="15.28515625" style="56" customWidth="1"/>
    <col min="5384" max="5384" width="16.5703125" style="56" customWidth="1"/>
    <col min="5385" max="5386" width="15.7109375" style="56" customWidth="1"/>
    <col min="5387" max="5387" width="13.140625" style="56" customWidth="1"/>
    <col min="5388" max="5629" width="11.42578125" style="56"/>
    <col min="5630" max="5630" width="2.5703125" style="56" customWidth="1"/>
    <col min="5631" max="5631" width="9.42578125" style="56" bestFit="1" customWidth="1"/>
    <col min="5632" max="5632" width="28.28515625" style="56" customWidth="1"/>
    <col min="5633" max="5636" width="11.42578125" style="56"/>
    <col min="5637" max="5637" width="12" style="56" bestFit="1" customWidth="1"/>
    <col min="5638" max="5638" width="16.140625" style="56" customWidth="1"/>
    <col min="5639" max="5639" width="15.28515625" style="56" customWidth="1"/>
    <col min="5640" max="5640" width="16.5703125" style="56" customWidth="1"/>
    <col min="5641" max="5642" width="15.7109375" style="56" customWidth="1"/>
    <col min="5643" max="5643" width="13.140625" style="56" customWidth="1"/>
    <col min="5644" max="5885" width="11.42578125" style="56"/>
    <col min="5886" max="5886" width="2.5703125" style="56" customWidth="1"/>
    <col min="5887" max="5887" width="9.42578125" style="56" bestFit="1" customWidth="1"/>
    <col min="5888" max="5888" width="28.28515625" style="56" customWidth="1"/>
    <col min="5889" max="5892" width="11.42578125" style="56"/>
    <col min="5893" max="5893" width="12" style="56" bestFit="1" customWidth="1"/>
    <col min="5894" max="5894" width="16.140625" style="56" customWidth="1"/>
    <col min="5895" max="5895" width="15.28515625" style="56" customWidth="1"/>
    <col min="5896" max="5896" width="16.5703125" style="56" customWidth="1"/>
    <col min="5897" max="5898" width="15.7109375" style="56" customWidth="1"/>
    <col min="5899" max="5899" width="13.140625" style="56" customWidth="1"/>
    <col min="5900" max="6141" width="11.42578125" style="56"/>
    <col min="6142" max="6142" width="2.5703125" style="56" customWidth="1"/>
    <col min="6143" max="6143" width="9.42578125" style="56" bestFit="1" customWidth="1"/>
    <col min="6144" max="6144" width="28.28515625" style="56" customWidth="1"/>
    <col min="6145" max="6148" width="11.42578125" style="56"/>
    <col min="6149" max="6149" width="12" style="56" bestFit="1" customWidth="1"/>
    <col min="6150" max="6150" width="16.140625" style="56" customWidth="1"/>
    <col min="6151" max="6151" width="15.28515625" style="56" customWidth="1"/>
    <col min="6152" max="6152" width="16.5703125" style="56" customWidth="1"/>
    <col min="6153" max="6154" width="15.7109375" style="56" customWidth="1"/>
    <col min="6155" max="6155" width="13.140625" style="56" customWidth="1"/>
    <col min="6156" max="6397" width="11.42578125" style="56"/>
    <col min="6398" max="6398" width="2.5703125" style="56" customWidth="1"/>
    <col min="6399" max="6399" width="9.42578125" style="56" bestFit="1" customWidth="1"/>
    <col min="6400" max="6400" width="28.28515625" style="56" customWidth="1"/>
    <col min="6401" max="6404" width="11.42578125" style="56"/>
    <col min="6405" max="6405" width="12" style="56" bestFit="1" customWidth="1"/>
    <col min="6406" max="6406" width="16.140625" style="56" customWidth="1"/>
    <col min="6407" max="6407" width="15.28515625" style="56" customWidth="1"/>
    <col min="6408" max="6408" width="16.5703125" style="56" customWidth="1"/>
    <col min="6409" max="6410" width="15.7109375" style="56" customWidth="1"/>
    <col min="6411" max="6411" width="13.140625" style="56" customWidth="1"/>
    <col min="6412" max="6653" width="11.42578125" style="56"/>
    <col min="6654" max="6654" width="2.5703125" style="56" customWidth="1"/>
    <col min="6655" max="6655" width="9.42578125" style="56" bestFit="1" customWidth="1"/>
    <col min="6656" max="6656" width="28.28515625" style="56" customWidth="1"/>
    <col min="6657" max="6660" width="11.42578125" style="56"/>
    <col min="6661" max="6661" width="12" style="56" bestFit="1" customWidth="1"/>
    <col min="6662" max="6662" width="16.140625" style="56" customWidth="1"/>
    <col min="6663" max="6663" width="15.28515625" style="56" customWidth="1"/>
    <col min="6664" max="6664" width="16.5703125" style="56" customWidth="1"/>
    <col min="6665" max="6666" width="15.7109375" style="56" customWidth="1"/>
    <col min="6667" max="6667" width="13.140625" style="56" customWidth="1"/>
    <col min="6668" max="6909" width="11.42578125" style="56"/>
    <col min="6910" max="6910" width="2.5703125" style="56" customWidth="1"/>
    <col min="6911" max="6911" width="9.42578125" style="56" bestFit="1" customWidth="1"/>
    <col min="6912" max="6912" width="28.28515625" style="56" customWidth="1"/>
    <col min="6913" max="6916" width="11.42578125" style="56"/>
    <col min="6917" max="6917" width="12" style="56" bestFit="1" customWidth="1"/>
    <col min="6918" max="6918" width="16.140625" style="56" customWidth="1"/>
    <col min="6919" max="6919" width="15.28515625" style="56" customWidth="1"/>
    <col min="6920" max="6920" width="16.5703125" style="56" customWidth="1"/>
    <col min="6921" max="6922" width="15.7109375" style="56" customWidth="1"/>
    <col min="6923" max="6923" width="13.140625" style="56" customWidth="1"/>
    <col min="6924" max="7165" width="11.42578125" style="56"/>
    <col min="7166" max="7166" width="2.5703125" style="56" customWidth="1"/>
    <col min="7167" max="7167" width="9.42578125" style="56" bestFit="1" customWidth="1"/>
    <col min="7168" max="7168" width="28.28515625" style="56" customWidth="1"/>
    <col min="7169" max="7172" width="11.42578125" style="56"/>
    <col min="7173" max="7173" width="12" style="56" bestFit="1" customWidth="1"/>
    <col min="7174" max="7174" width="16.140625" style="56" customWidth="1"/>
    <col min="7175" max="7175" width="15.28515625" style="56" customWidth="1"/>
    <col min="7176" max="7176" width="16.5703125" style="56" customWidth="1"/>
    <col min="7177" max="7178" width="15.7109375" style="56" customWidth="1"/>
    <col min="7179" max="7179" width="13.140625" style="56" customWidth="1"/>
    <col min="7180" max="7421" width="11.42578125" style="56"/>
    <col min="7422" max="7422" width="2.5703125" style="56" customWidth="1"/>
    <col min="7423" max="7423" width="9.42578125" style="56" bestFit="1" customWidth="1"/>
    <col min="7424" max="7424" width="28.28515625" style="56" customWidth="1"/>
    <col min="7425" max="7428" width="11.42578125" style="56"/>
    <col min="7429" max="7429" width="12" style="56" bestFit="1" customWidth="1"/>
    <col min="7430" max="7430" width="16.140625" style="56" customWidth="1"/>
    <col min="7431" max="7431" width="15.28515625" style="56" customWidth="1"/>
    <col min="7432" max="7432" width="16.5703125" style="56" customWidth="1"/>
    <col min="7433" max="7434" width="15.7109375" style="56" customWidth="1"/>
    <col min="7435" max="7435" width="13.140625" style="56" customWidth="1"/>
    <col min="7436" max="7677" width="11.42578125" style="56"/>
    <col min="7678" max="7678" width="2.5703125" style="56" customWidth="1"/>
    <col min="7679" max="7679" width="9.42578125" style="56" bestFit="1" customWidth="1"/>
    <col min="7680" max="7680" width="28.28515625" style="56" customWidth="1"/>
    <col min="7681" max="7684" width="11.42578125" style="56"/>
    <col min="7685" max="7685" width="12" style="56" bestFit="1" customWidth="1"/>
    <col min="7686" max="7686" width="16.140625" style="56" customWidth="1"/>
    <col min="7687" max="7687" width="15.28515625" style="56" customWidth="1"/>
    <col min="7688" max="7688" width="16.5703125" style="56" customWidth="1"/>
    <col min="7689" max="7690" width="15.7109375" style="56" customWidth="1"/>
    <col min="7691" max="7691" width="13.140625" style="56" customWidth="1"/>
    <col min="7692" max="7933" width="11.42578125" style="56"/>
    <col min="7934" max="7934" width="2.5703125" style="56" customWidth="1"/>
    <col min="7935" max="7935" width="9.42578125" style="56" bestFit="1" customWidth="1"/>
    <col min="7936" max="7936" width="28.28515625" style="56" customWidth="1"/>
    <col min="7937" max="7940" width="11.42578125" style="56"/>
    <col min="7941" max="7941" width="12" style="56" bestFit="1" customWidth="1"/>
    <col min="7942" max="7942" width="16.140625" style="56" customWidth="1"/>
    <col min="7943" max="7943" width="15.28515625" style="56" customWidth="1"/>
    <col min="7944" max="7944" width="16.5703125" style="56" customWidth="1"/>
    <col min="7945" max="7946" width="15.7109375" style="56" customWidth="1"/>
    <col min="7947" max="7947" width="13.140625" style="56" customWidth="1"/>
    <col min="7948" max="8189" width="11.42578125" style="56"/>
    <col min="8190" max="8190" width="2.5703125" style="56" customWidth="1"/>
    <col min="8191" max="8191" width="9.42578125" style="56" bestFit="1" customWidth="1"/>
    <col min="8192" max="8192" width="28.28515625" style="56" customWidth="1"/>
    <col min="8193" max="8196" width="11.42578125" style="56"/>
    <col min="8197" max="8197" width="12" style="56" bestFit="1" customWidth="1"/>
    <col min="8198" max="8198" width="16.140625" style="56" customWidth="1"/>
    <col min="8199" max="8199" width="15.28515625" style="56" customWidth="1"/>
    <col min="8200" max="8200" width="16.5703125" style="56" customWidth="1"/>
    <col min="8201" max="8202" width="15.7109375" style="56" customWidth="1"/>
    <col min="8203" max="8203" width="13.140625" style="56" customWidth="1"/>
    <col min="8204" max="8445" width="11.42578125" style="56"/>
    <col min="8446" max="8446" width="2.5703125" style="56" customWidth="1"/>
    <col min="8447" max="8447" width="9.42578125" style="56" bestFit="1" customWidth="1"/>
    <col min="8448" max="8448" width="28.28515625" style="56" customWidth="1"/>
    <col min="8449" max="8452" width="11.42578125" style="56"/>
    <col min="8453" max="8453" width="12" style="56" bestFit="1" customWidth="1"/>
    <col min="8454" max="8454" width="16.140625" style="56" customWidth="1"/>
    <col min="8455" max="8455" width="15.28515625" style="56" customWidth="1"/>
    <col min="8456" max="8456" width="16.5703125" style="56" customWidth="1"/>
    <col min="8457" max="8458" width="15.7109375" style="56" customWidth="1"/>
    <col min="8459" max="8459" width="13.140625" style="56" customWidth="1"/>
    <col min="8460" max="8701" width="11.42578125" style="56"/>
    <col min="8702" max="8702" width="2.5703125" style="56" customWidth="1"/>
    <col min="8703" max="8703" width="9.42578125" style="56" bestFit="1" customWidth="1"/>
    <col min="8704" max="8704" width="28.28515625" style="56" customWidth="1"/>
    <col min="8705" max="8708" width="11.42578125" style="56"/>
    <col min="8709" max="8709" width="12" style="56" bestFit="1" customWidth="1"/>
    <col min="8710" max="8710" width="16.140625" style="56" customWidth="1"/>
    <col min="8711" max="8711" width="15.28515625" style="56" customWidth="1"/>
    <col min="8712" max="8712" width="16.5703125" style="56" customWidth="1"/>
    <col min="8713" max="8714" width="15.7109375" style="56" customWidth="1"/>
    <col min="8715" max="8715" width="13.140625" style="56" customWidth="1"/>
    <col min="8716" max="8957" width="11.42578125" style="56"/>
    <col min="8958" max="8958" width="2.5703125" style="56" customWidth="1"/>
    <col min="8959" max="8959" width="9.42578125" style="56" bestFit="1" customWidth="1"/>
    <col min="8960" max="8960" width="28.28515625" style="56" customWidth="1"/>
    <col min="8961" max="8964" width="11.42578125" style="56"/>
    <col min="8965" max="8965" width="12" style="56" bestFit="1" customWidth="1"/>
    <col min="8966" max="8966" width="16.140625" style="56" customWidth="1"/>
    <col min="8967" max="8967" width="15.28515625" style="56" customWidth="1"/>
    <col min="8968" max="8968" width="16.5703125" style="56" customWidth="1"/>
    <col min="8969" max="8970" width="15.7109375" style="56" customWidth="1"/>
    <col min="8971" max="8971" width="13.140625" style="56" customWidth="1"/>
    <col min="8972" max="9213" width="11.42578125" style="56"/>
    <col min="9214" max="9214" width="2.5703125" style="56" customWidth="1"/>
    <col min="9215" max="9215" width="9.42578125" style="56" bestFit="1" customWidth="1"/>
    <col min="9216" max="9216" width="28.28515625" style="56" customWidth="1"/>
    <col min="9217" max="9220" width="11.42578125" style="56"/>
    <col min="9221" max="9221" width="12" style="56" bestFit="1" customWidth="1"/>
    <col min="9222" max="9222" width="16.140625" style="56" customWidth="1"/>
    <col min="9223" max="9223" width="15.28515625" style="56" customWidth="1"/>
    <col min="9224" max="9224" width="16.5703125" style="56" customWidth="1"/>
    <col min="9225" max="9226" width="15.7109375" style="56" customWidth="1"/>
    <col min="9227" max="9227" width="13.140625" style="56" customWidth="1"/>
    <col min="9228" max="9469" width="11.42578125" style="56"/>
    <col min="9470" max="9470" width="2.5703125" style="56" customWidth="1"/>
    <col min="9471" max="9471" width="9.42578125" style="56" bestFit="1" customWidth="1"/>
    <col min="9472" max="9472" width="28.28515625" style="56" customWidth="1"/>
    <col min="9473" max="9476" width="11.42578125" style="56"/>
    <col min="9477" max="9477" width="12" style="56" bestFit="1" customWidth="1"/>
    <col min="9478" max="9478" width="16.140625" style="56" customWidth="1"/>
    <col min="9479" max="9479" width="15.28515625" style="56" customWidth="1"/>
    <col min="9480" max="9480" width="16.5703125" style="56" customWidth="1"/>
    <col min="9481" max="9482" width="15.7109375" style="56" customWidth="1"/>
    <col min="9483" max="9483" width="13.140625" style="56" customWidth="1"/>
    <col min="9484" max="9725" width="11.42578125" style="56"/>
    <col min="9726" max="9726" width="2.5703125" style="56" customWidth="1"/>
    <col min="9727" max="9727" width="9.42578125" style="56" bestFit="1" customWidth="1"/>
    <col min="9728" max="9728" width="28.28515625" style="56" customWidth="1"/>
    <col min="9729" max="9732" width="11.42578125" style="56"/>
    <col min="9733" max="9733" width="12" style="56" bestFit="1" customWidth="1"/>
    <col min="9734" max="9734" width="16.140625" style="56" customWidth="1"/>
    <col min="9735" max="9735" width="15.28515625" style="56" customWidth="1"/>
    <col min="9736" max="9736" width="16.5703125" style="56" customWidth="1"/>
    <col min="9737" max="9738" width="15.7109375" style="56" customWidth="1"/>
    <col min="9739" max="9739" width="13.140625" style="56" customWidth="1"/>
    <col min="9740" max="9981" width="11.42578125" style="56"/>
    <col min="9982" max="9982" width="2.5703125" style="56" customWidth="1"/>
    <col min="9983" max="9983" width="9.42578125" style="56" bestFit="1" customWidth="1"/>
    <col min="9984" max="9984" width="28.28515625" style="56" customWidth="1"/>
    <col min="9985" max="9988" width="11.42578125" style="56"/>
    <col min="9989" max="9989" width="12" style="56" bestFit="1" customWidth="1"/>
    <col min="9990" max="9990" width="16.140625" style="56" customWidth="1"/>
    <col min="9991" max="9991" width="15.28515625" style="56" customWidth="1"/>
    <col min="9992" max="9992" width="16.5703125" style="56" customWidth="1"/>
    <col min="9993" max="9994" width="15.7109375" style="56" customWidth="1"/>
    <col min="9995" max="9995" width="13.140625" style="56" customWidth="1"/>
    <col min="9996" max="10237" width="11.42578125" style="56"/>
    <col min="10238" max="10238" width="2.5703125" style="56" customWidth="1"/>
    <col min="10239" max="10239" width="9.42578125" style="56" bestFit="1" customWidth="1"/>
    <col min="10240" max="10240" width="28.28515625" style="56" customWidth="1"/>
    <col min="10241" max="10244" width="11.42578125" style="56"/>
    <col min="10245" max="10245" width="12" style="56" bestFit="1" customWidth="1"/>
    <col min="10246" max="10246" width="16.140625" style="56" customWidth="1"/>
    <col min="10247" max="10247" width="15.28515625" style="56" customWidth="1"/>
    <col min="10248" max="10248" width="16.5703125" style="56" customWidth="1"/>
    <col min="10249" max="10250" width="15.7109375" style="56" customWidth="1"/>
    <col min="10251" max="10251" width="13.140625" style="56" customWidth="1"/>
    <col min="10252" max="10493" width="11.42578125" style="56"/>
    <col min="10494" max="10494" width="2.5703125" style="56" customWidth="1"/>
    <col min="10495" max="10495" width="9.42578125" style="56" bestFit="1" customWidth="1"/>
    <col min="10496" max="10496" width="28.28515625" style="56" customWidth="1"/>
    <col min="10497" max="10500" width="11.42578125" style="56"/>
    <col min="10501" max="10501" width="12" style="56" bestFit="1" customWidth="1"/>
    <col min="10502" max="10502" width="16.140625" style="56" customWidth="1"/>
    <col min="10503" max="10503" width="15.28515625" style="56" customWidth="1"/>
    <col min="10504" max="10504" width="16.5703125" style="56" customWidth="1"/>
    <col min="10505" max="10506" width="15.7109375" style="56" customWidth="1"/>
    <col min="10507" max="10507" width="13.140625" style="56" customWidth="1"/>
    <col min="10508" max="10749" width="11.42578125" style="56"/>
    <col min="10750" max="10750" width="2.5703125" style="56" customWidth="1"/>
    <col min="10751" max="10751" width="9.42578125" style="56" bestFit="1" customWidth="1"/>
    <col min="10752" max="10752" width="28.28515625" style="56" customWidth="1"/>
    <col min="10753" max="10756" width="11.42578125" style="56"/>
    <col min="10757" max="10757" width="12" style="56" bestFit="1" customWidth="1"/>
    <col min="10758" max="10758" width="16.140625" style="56" customWidth="1"/>
    <col min="10759" max="10759" width="15.28515625" style="56" customWidth="1"/>
    <col min="10760" max="10760" width="16.5703125" style="56" customWidth="1"/>
    <col min="10761" max="10762" width="15.7109375" style="56" customWidth="1"/>
    <col min="10763" max="10763" width="13.140625" style="56" customWidth="1"/>
    <col min="10764" max="11005" width="11.42578125" style="56"/>
    <col min="11006" max="11006" width="2.5703125" style="56" customWidth="1"/>
    <col min="11007" max="11007" width="9.42578125" style="56" bestFit="1" customWidth="1"/>
    <col min="11008" max="11008" width="28.28515625" style="56" customWidth="1"/>
    <col min="11009" max="11012" width="11.42578125" style="56"/>
    <col min="11013" max="11013" width="12" style="56" bestFit="1" customWidth="1"/>
    <col min="11014" max="11014" width="16.140625" style="56" customWidth="1"/>
    <col min="11015" max="11015" width="15.28515625" style="56" customWidth="1"/>
    <col min="11016" max="11016" width="16.5703125" style="56" customWidth="1"/>
    <col min="11017" max="11018" width="15.7109375" style="56" customWidth="1"/>
    <col min="11019" max="11019" width="13.140625" style="56" customWidth="1"/>
    <col min="11020" max="11261" width="11.42578125" style="56"/>
    <col min="11262" max="11262" width="2.5703125" style="56" customWidth="1"/>
    <col min="11263" max="11263" width="9.42578125" style="56" bestFit="1" customWidth="1"/>
    <col min="11264" max="11264" width="28.28515625" style="56" customWidth="1"/>
    <col min="11265" max="11268" width="11.42578125" style="56"/>
    <col min="11269" max="11269" width="12" style="56" bestFit="1" customWidth="1"/>
    <col min="11270" max="11270" width="16.140625" style="56" customWidth="1"/>
    <col min="11271" max="11271" width="15.28515625" style="56" customWidth="1"/>
    <col min="11272" max="11272" width="16.5703125" style="56" customWidth="1"/>
    <col min="11273" max="11274" width="15.7109375" style="56" customWidth="1"/>
    <col min="11275" max="11275" width="13.140625" style="56" customWidth="1"/>
    <col min="11276" max="11517" width="11.42578125" style="56"/>
    <col min="11518" max="11518" width="2.5703125" style="56" customWidth="1"/>
    <col min="11519" max="11519" width="9.42578125" style="56" bestFit="1" customWidth="1"/>
    <col min="11520" max="11520" width="28.28515625" style="56" customWidth="1"/>
    <col min="11521" max="11524" width="11.42578125" style="56"/>
    <col min="11525" max="11525" width="12" style="56" bestFit="1" customWidth="1"/>
    <col min="11526" max="11526" width="16.140625" style="56" customWidth="1"/>
    <col min="11527" max="11527" width="15.28515625" style="56" customWidth="1"/>
    <col min="11528" max="11528" width="16.5703125" style="56" customWidth="1"/>
    <col min="11529" max="11530" width="15.7109375" style="56" customWidth="1"/>
    <col min="11531" max="11531" width="13.140625" style="56" customWidth="1"/>
    <col min="11532" max="11773" width="11.42578125" style="56"/>
    <col min="11774" max="11774" width="2.5703125" style="56" customWidth="1"/>
    <col min="11775" max="11775" width="9.42578125" style="56" bestFit="1" customWidth="1"/>
    <col min="11776" max="11776" width="28.28515625" style="56" customWidth="1"/>
    <col min="11777" max="11780" width="11.42578125" style="56"/>
    <col min="11781" max="11781" width="12" style="56" bestFit="1" customWidth="1"/>
    <col min="11782" max="11782" width="16.140625" style="56" customWidth="1"/>
    <col min="11783" max="11783" width="15.28515625" style="56" customWidth="1"/>
    <col min="11784" max="11784" width="16.5703125" style="56" customWidth="1"/>
    <col min="11785" max="11786" width="15.7109375" style="56" customWidth="1"/>
    <col min="11787" max="11787" width="13.140625" style="56" customWidth="1"/>
    <col min="11788" max="12029" width="11.42578125" style="56"/>
    <col min="12030" max="12030" width="2.5703125" style="56" customWidth="1"/>
    <col min="12031" max="12031" width="9.42578125" style="56" bestFit="1" customWidth="1"/>
    <col min="12032" max="12032" width="28.28515625" style="56" customWidth="1"/>
    <col min="12033" max="12036" width="11.42578125" style="56"/>
    <col min="12037" max="12037" width="12" style="56" bestFit="1" customWidth="1"/>
    <col min="12038" max="12038" width="16.140625" style="56" customWidth="1"/>
    <col min="12039" max="12039" width="15.28515625" style="56" customWidth="1"/>
    <col min="12040" max="12040" width="16.5703125" style="56" customWidth="1"/>
    <col min="12041" max="12042" width="15.7109375" style="56" customWidth="1"/>
    <col min="12043" max="12043" width="13.140625" style="56" customWidth="1"/>
    <col min="12044" max="12285" width="11.42578125" style="56"/>
    <col min="12286" max="12286" width="2.5703125" style="56" customWidth="1"/>
    <col min="12287" max="12287" width="9.42578125" style="56" bestFit="1" customWidth="1"/>
    <col min="12288" max="12288" width="28.28515625" style="56" customWidth="1"/>
    <col min="12289" max="12292" width="11.42578125" style="56"/>
    <col min="12293" max="12293" width="12" style="56" bestFit="1" customWidth="1"/>
    <col min="12294" max="12294" width="16.140625" style="56" customWidth="1"/>
    <col min="12295" max="12295" width="15.28515625" style="56" customWidth="1"/>
    <col min="12296" max="12296" width="16.5703125" style="56" customWidth="1"/>
    <col min="12297" max="12298" width="15.7109375" style="56" customWidth="1"/>
    <col min="12299" max="12299" width="13.140625" style="56" customWidth="1"/>
    <col min="12300" max="12541" width="11.42578125" style="56"/>
    <col min="12542" max="12542" width="2.5703125" style="56" customWidth="1"/>
    <col min="12543" max="12543" width="9.42578125" style="56" bestFit="1" customWidth="1"/>
    <col min="12544" max="12544" width="28.28515625" style="56" customWidth="1"/>
    <col min="12545" max="12548" width="11.42578125" style="56"/>
    <col min="12549" max="12549" width="12" style="56" bestFit="1" customWidth="1"/>
    <col min="12550" max="12550" width="16.140625" style="56" customWidth="1"/>
    <col min="12551" max="12551" width="15.28515625" style="56" customWidth="1"/>
    <col min="12552" max="12552" width="16.5703125" style="56" customWidth="1"/>
    <col min="12553" max="12554" width="15.7109375" style="56" customWidth="1"/>
    <col min="12555" max="12555" width="13.140625" style="56" customWidth="1"/>
    <col min="12556" max="12797" width="11.42578125" style="56"/>
    <col min="12798" max="12798" width="2.5703125" style="56" customWidth="1"/>
    <col min="12799" max="12799" width="9.42578125" style="56" bestFit="1" customWidth="1"/>
    <col min="12800" max="12800" width="28.28515625" style="56" customWidth="1"/>
    <col min="12801" max="12804" width="11.42578125" style="56"/>
    <col min="12805" max="12805" width="12" style="56" bestFit="1" customWidth="1"/>
    <col min="12806" max="12806" width="16.140625" style="56" customWidth="1"/>
    <col min="12807" max="12807" width="15.28515625" style="56" customWidth="1"/>
    <col min="12808" max="12808" width="16.5703125" style="56" customWidth="1"/>
    <col min="12809" max="12810" width="15.7109375" style="56" customWidth="1"/>
    <col min="12811" max="12811" width="13.140625" style="56" customWidth="1"/>
    <col min="12812" max="13053" width="11.42578125" style="56"/>
    <col min="13054" max="13054" width="2.5703125" style="56" customWidth="1"/>
    <col min="13055" max="13055" width="9.42578125" style="56" bestFit="1" customWidth="1"/>
    <col min="13056" max="13056" width="28.28515625" style="56" customWidth="1"/>
    <col min="13057" max="13060" width="11.42578125" style="56"/>
    <col min="13061" max="13061" width="12" style="56" bestFit="1" customWidth="1"/>
    <col min="13062" max="13062" width="16.140625" style="56" customWidth="1"/>
    <col min="13063" max="13063" width="15.28515625" style="56" customWidth="1"/>
    <col min="13064" max="13064" width="16.5703125" style="56" customWidth="1"/>
    <col min="13065" max="13066" width="15.7109375" style="56" customWidth="1"/>
    <col min="13067" max="13067" width="13.140625" style="56" customWidth="1"/>
    <col min="13068" max="13309" width="11.42578125" style="56"/>
    <col min="13310" max="13310" width="2.5703125" style="56" customWidth="1"/>
    <col min="13311" max="13311" width="9.42578125" style="56" bestFit="1" customWidth="1"/>
    <col min="13312" max="13312" width="28.28515625" style="56" customWidth="1"/>
    <col min="13313" max="13316" width="11.42578125" style="56"/>
    <col min="13317" max="13317" width="12" style="56" bestFit="1" customWidth="1"/>
    <col min="13318" max="13318" width="16.140625" style="56" customWidth="1"/>
    <col min="13319" max="13319" width="15.28515625" style="56" customWidth="1"/>
    <col min="13320" max="13320" width="16.5703125" style="56" customWidth="1"/>
    <col min="13321" max="13322" width="15.7109375" style="56" customWidth="1"/>
    <col min="13323" max="13323" width="13.140625" style="56" customWidth="1"/>
    <col min="13324" max="13565" width="11.42578125" style="56"/>
    <col min="13566" max="13566" width="2.5703125" style="56" customWidth="1"/>
    <col min="13567" max="13567" width="9.42578125" style="56" bestFit="1" customWidth="1"/>
    <col min="13568" max="13568" width="28.28515625" style="56" customWidth="1"/>
    <col min="13569" max="13572" width="11.42578125" style="56"/>
    <col min="13573" max="13573" width="12" style="56" bestFit="1" customWidth="1"/>
    <col min="13574" max="13574" width="16.140625" style="56" customWidth="1"/>
    <col min="13575" max="13575" width="15.28515625" style="56" customWidth="1"/>
    <col min="13576" max="13576" width="16.5703125" style="56" customWidth="1"/>
    <col min="13577" max="13578" width="15.7109375" style="56" customWidth="1"/>
    <col min="13579" max="13579" width="13.140625" style="56" customWidth="1"/>
    <col min="13580" max="13821" width="11.42578125" style="56"/>
    <col min="13822" max="13822" width="2.5703125" style="56" customWidth="1"/>
    <col min="13823" max="13823" width="9.42578125" style="56" bestFit="1" customWidth="1"/>
    <col min="13824" max="13824" width="28.28515625" style="56" customWidth="1"/>
    <col min="13825" max="13828" width="11.42578125" style="56"/>
    <col min="13829" max="13829" width="12" style="56" bestFit="1" customWidth="1"/>
    <col min="13830" max="13830" width="16.140625" style="56" customWidth="1"/>
    <col min="13831" max="13831" width="15.28515625" style="56" customWidth="1"/>
    <col min="13832" max="13832" width="16.5703125" style="56" customWidth="1"/>
    <col min="13833" max="13834" width="15.7109375" style="56" customWidth="1"/>
    <col min="13835" max="13835" width="13.140625" style="56" customWidth="1"/>
    <col min="13836" max="14077" width="11.42578125" style="56"/>
    <col min="14078" max="14078" width="2.5703125" style="56" customWidth="1"/>
    <col min="14079" max="14079" width="9.42578125" style="56" bestFit="1" customWidth="1"/>
    <col min="14080" max="14080" width="28.28515625" style="56" customWidth="1"/>
    <col min="14081" max="14084" width="11.42578125" style="56"/>
    <col min="14085" max="14085" width="12" style="56" bestFit="1" customWidth="1"/>
    <col min="14086" max="14086" width="16.140625" style="56" customWidth="1"/>
    <col min="14087" max="14087" width="15.28515625" style="56" customWidth="1"/>
    <col min="14088" max="14088" width="16.5703125" style="56" customWidth="1"/>
    <col min="14089" max="14090" width="15.7109375" style="56" customWidth="1"/>
    <col min="14091" max="14091" width="13.140625" style="56" customWidth="1"/>
    <col min="14092" max="14333" width="11.42578125" style="56"/>
    <col min="14334" max="14334" width="2.5703125" style="56" customWidth="1"/>
    <col min="14335" max="14335" width="9.42578125" style="56" bestFit="1" customWidth="1"/>
    <col min="14336" max="14336" width="28.28515625" style="56" customWidth="1"/>
    <col min="14337" max="14340" width="11.42578125" style="56"/>
    <col min="14341" max="14341" width="12" style="56" bestFit="1" customWidth="1"/>
    <col min="14342" max="14342" width="16.140625" style="56" customWidth="1"/>
    <col min="14343" max="14343" width="15.28515625" style="56" customWidth="1"/>
    <col min="14344" max="14344" width="16.5703125" style="56" customWidth="1"/>
    <col min="14345" max="14346" width="15.7109375" style="56" customWidth="1"/>
    <col min="14347" max="14347" width="13.140625" style="56" customWidth="1"/>
    <col min="14348" max="14589" width="11.42578125" style="56"/>
    <col min="14590" max="14590" width="2.5703125" style="56" customWidth="1"/>
    <col min="14591" max="14591" width="9.42578125" style="56" bestFit="1" customWidth="1"/>
    <col min="14592" max="14592" width="28.28515625" style="56" customWidth="1"/>
    <col min="14593" max="14596" width="11.42578125" style="56"/>
    <col min="14597" max="14597" width="12" style="56" bestFit="1" customWidth="1"/>
    <col min="14598" max="14598" width="16.140625" style="56" customWidth="1"/>
    <col min="14599" max="14599" width="15.28515625" style="56" customWidth="1"/>
    <col min="14600" max="14600" width="16.5703125" style="56" customWidth="1"/>
    <col min="14601" max="14602" width="15.7109375" style="56" customWidth="1"/>
    <col min="14603" max="14603" width="13.140625" style="56" customWidth="1"/>
    <col min="14604" max="14845" width="11.42578125" style="56"/>
    <col min="14846" max="14846" width="2.5703125" style="56" customWidth="1"/>
    <col min="14847" max="14847" width="9.42578125" style="56" bestFit="1" customWidth="1"/>
    <col min="14848" max="14848" width="28.28515625" style="56" customWidth="1"/>
    <col min="14849" max="14852" width="11.42578125" style="56"/>
    <col min="14853" max="14853" width="12" style="56" bestFit="1" customWidth="1"/>
    <col min="14854" max="14854" width="16.140625" style="56" customWidth="1"/>
    <col min="14855" max="14855" width="15.28515625" style="56" customWidth="1"/>
    <col min="14856" max="14856" width="16.5703125" style="56" customWidth="1"/>
    <col min="14857" max="14858" width="15.7109375" style="56" customWidth="1"/>
    <col min="14859" max="14859" width="13.140625" style="56" customWidth="1"/>
    <col min="14860" max="15101" width="11.42578125" style="56"/>
    <col min="15102" max="15102" width="2.5703125" style="56" customWidth="1"/>
    <col min="15103" max="15103" width="9.42578125" style="56" bestFit="1" customWidth="1"/>
    <col min="15104" max="15104" width="28.28515625" style="56" customWidth="1"/>
    <col min="15105" max="15108" width="11.42578125" style="56"/>
    <col min="15109" max="15109" width="12" style="56" bestFit="1" customWidth="1"/>
    <col min="15110" max="15110" width="16.140625" style="56" customWidth="1"/>
    <col min="15111" max="15111" width="15.28515625" style="56" customWidth="1"/>
    <col min="15112" max="15112" width="16.5703125" style="56" customWidth="1"/>
    <col min="15113" max="15114" width="15.7109375" style="56" customWidth="1"/>
    <col min="15115" max="15115" width="13.140625" style="56" customWidth="1"/>
    <col min="15116" max="15357" width="11.42578125" style="56"/>
    <col min="15358" max="15358" width="2.5703125" style="56" customWidth="1"/>
    <col min="15359" max="15359" width="9.42578125" style="56" bestFit="1" customWidth="1"/>
    <col min="15360" max="15360" width="28.28515625" style="56" customWidth="1"/>
    <col min="15361" max="15364" width="11.42578125" style="56"/>
    <col min="15365" max="15365" width="12" style="56" bestFit="1" customWidth="1"/>
    <col min="15366" max="15366" width="16.140625" style="56" customWidth="1"/>
    <col min="15367" max="15367" width="15.28515625" style="56" customWidth="1"/>
    <col min="15368" max="15368" width="16.5703125" style="56" customWidth="1"/>
    <col min="15369" max="15370" width="15.7109375" style="56" customWidth="1"/>
    <col min="15371" max="15371" width="13.140625" style="56" customWidth="1"/>
    <col min="15372" max="15613" width="11.42578125" style="56"/>
    <col min="15614" max="15614" width="2.5703125" style="56" customWidth="1"/>
    <col min="15615" max="15615" width="9.42578125" style="56" bestFit="1" customWidth="1"/>
    <col min="15616" max="15616" width="28.28515625" style="56" customWidth="1"/>
    <col min="15617" max="15620" width="11.42578125" style="56"/>
    <col min="15621" max="15621" width="12" style="56" bestFit="1" customWidth="1"/>
    <col min="15622" max="15622" width="16.140625" style="56" customWidth="1"/>
    <col min="15623" max="15623" width="15.28515625" style="56" customWidth="1"/>
    <col min="15624" max="15624" width="16.5703125" style="56" customWidth="1"/>
    <col min="15625" max="15626" width="15.7109375" style="56" customWidth="1"/>
    <col min="15627" max="15627" width="13.140625" style="56" customWidth="1"/>
    <col min="15628" max="15869" width="11.42578125" style="56"/>
    <col min="15870" max="15870" width="2.5703125" style="56" customWidth="1"/>
    <col min="15871" max="15871" width="9.42578125" style="56" bestFit="1" customWidth="1"/>
    <col min="15872" max="15872" width="28.28515625" style="56" customWidth="1"/>
    <col min="15873" max="15876" width="11.42578125" style="56"/>
    <col min="15877" max="15877" width="12" style="56" bestFit="1" customWidth="1"/>
    <col min="15878" max="15878" width="16.140625" style="56" customWidth="1"/>
    <col min="15879" max="15879" width="15.28515625" style="56" customWidth="1"/>
    <col min="15880" max="15880" width="16.5703125" style="56" customWidth="1"/>
    <col min="15881" max="15882" width="15.7109375" style="56" customWidth="1"/>
    <col min="15883" max="15883" width="13.140625" style="56" customWidth="1"/>
    <col min="15884" max="16125" width="11.42578125" style="56"/>
    <col min="16126" max="16126" width="2.5703125" style="56" customWidth="1"/>
    <col min="16127" max="16127" width="9.42578125" style="56" bestFit="1" customWidth="1"/>
    <col min="16128" max="16128" width="28.28515625" style="56" customWidth="1"/>
    <col min="16129" max="16132" width="11.42578125" style="56"/>
    <col min="16133" max="16133" width="12" style="56" bestFit="1" customWidth="1"/>
    <col min="16134" max="16134" width="16.140625" style="56" customWidth="1"/>
    <col min="16135" max="16135" width="15.28515625" style="56" customWidth="1"/>
    <col min="16136" max="16136" width="16.5703125" style="56" customWidth="1"/>
    <col min="16137" max="16138" width="15.7109375" style="56" customWidth="1"/>
    <col min="16139" max="16139" width="13.140625" style="56" customWidth="1"/>
    <col min="16140" max="16384" width="11.42578125" style="56"/>
  </cols>
  <sheetData>
    <row r="2" spans="1:13" ht="21" x14ac:dyDescent="0.35">
      <c r="A2" s="55"/>
      <c r="B2" s="249"/>
      <c r="C2" s="249"/>
      <c r="D2" s="249"/>
      <c r="E2" s="249"/>
      <c r="F2" s="249"/>
    </row>
    <row r="3" spans="1:13" ht="3.95" customHeight="1" x14ac:dyDescent="0.25">
      <c r="A3" s="55"/>
      <c r="B3" s="57"/>
      <c r="C3" s="57"/>
      <c r="D3" s="58"/>
      <c r="E3" s="58"/>
      <c r="F3" s="58"/>
    </row>
    <row r="4" spans="1:13" ht="23.25" customHeight="1" x14ac:dyDescent="0.25">
      <c r="A4" s="55"/>
      <c r="B4" s="59"/>
      <c r="C4" s="59"/>
      <c r="D4" s="60"/>
      <c r="E4" s="60"/>
      <c r="F4" s="59"/>
    </row>
    <row r="5" spans="1:13" x14ac:dyDescent="0.25">
      <c r="B5" s="250"/>
      <c r="C5" s="250"/>
      <c r="D5" s="250"/>
      <c r="E5" s="61"/>
      <c r="K5" s="62"/>
      <c r="L5" s="62"/>
    </row>
    <row r="6" spans="1:13" ht="15" customHeight="1" x14ac:dyDescent="0.25">
      <c r="B6" s="56" t="s">
        <v>65</v>
      </c>
      <c r="D6" s="93">
        <f>'Punto de Equilibrio Dinero'!H15</f>
        <v>5</v>
      </c>
      <c r="E6" s="252" t="s">
        <v>55</v>
      </c>
      <c r="F6" s="253"/>
      <c r="G6" s="254"/>
      <c r="H6" s="251"/>
      <c r="I6" s="251"/>
      <c r="J6" s="251"/>
      <c r="K6" s="62"/>
      <c r="L6" s="62"/>
    </row>
    <row r="7" spans="1:13" s="63" customFormat="1" ht="45" x14ac:dyDescent="0.25">
      <c r="B7" s="64" t="s">
        <v>56</v>
      </c>
      <c r="C7" s="66" t="s">
        <v>26</v>
      </c>
      <c r="D7" s="94" t="s">
        <v>57</v>
      </c>
      <c r="E7" s="65" t="s">
        <v>64</v>
      </c>
      <c r="F7" s="65" t="s">
        <v>58</v>
      </c>
      <c r="G7" s="65" t="s">
        <v>59</v>
      </c>
      <c r="H7" s="66" t="s">
        <v>60</v>
      </c>
      <c r="I7" s="66" t="s">
        <v>93</v>
      </c>
      <c r="J7" s="66" t="s">
        <v>62</v>
      </c>
      <c r="K7" s="67"/>
      <c r="L7" s="68"/>
    </row>
    <row r="8" spans="1:13" x14ac:dyDescent="0.25">
      <c r="B8" s="69" t="str">
        <f>'Costo variable'!$A8</f>
        <v>Arroz</v>
      </c>
      <c r="C8" s="69" t="str">
        <f>'Costo variable'!B8</f>
        <v>Libra</v>
      </c>
      <c r="D8" s="70">
        <f>'Costo variable'!$G8/'Costo variable'!$G$23</f>
        <v>0.32362459546925565</v>
      </c>
      <c r="E8" s="71">
        <f>F8/$D$6</f>
        <v>49.682485062720929</v>
      </c>
      <c r="F8" s="71">
        <f>(G8*12)/52</f>
        <v>248.41242531360464</v>
      </c>
      <c r="G8" s="71">
        <f>'Costos fijos mensuales'!$G$45/'Punto de equilibrio Productos'!$J$23*D8</f>
        <v>1076.45384302562</v>
      </c>
      <c r="H8" s="72">
        <f>'Costo variable'!$E8-'Costo variable'!$D8</f>
        <v>0.15000000000000002</v>
      </c>
      <c r="I8" s="73">
        <f>'Costo variable'!I8</f>
        <v>0.30000000000000004</v>
      </c>
      <c r="J8" s="74">
        <f>H8*D8</f>
        <v>4.8543689320388356E-2</v>
      </c>
      <c r="K8" s="75"/>
      <c r="L8" s="76"/>
      <c r="M8" s="77"/>
    </row>
    <row r="9" spans="1:13" x14ac:dyDescent="0.25">
      <c r="B9" s="69" t="str">
        <f>'Costo variable'!$A9</f>
        <v>Azúcar</v>
      </c>
      <c r="C9" s="69" t="str">
        <f>'Costo variable'!B9</f>
        <v>Libra</v>
      </c>
      <c r="D9" s="70">
        <f>'Costo variable'!$G9/'Costo variable'!$G$23</f>
        <v>0.20711974110032363</v>
      </c>
      <c r="E9" s="71">
        <f t="shared" ref="E9:E22" si="0">F9/$D$6</f>
        <v>31.7967904401414</v>
      </c>
      <c r="F9" s="71">
        <f t="shared" ref="F9:F22" si="1">(G9*12)/52</f>
        <v>158.98395220070699</v>
      </c>
      <c r="G9" s="71">
        <f>'Costos fijos mensuales'!$G$45/'Punto de equilibrio Productos'!$J$23*D9</f>
        <v>688.93045953639694</v>
      </c>
      <c r="H9" s="72">
        <f>'Costo variable'!$E9-'Costo variable'!$D9</f>
        <v>7.0000000000000007E-2</v>
      </c>
      <c r="I9" s="73">
        <f>'Costo variable'!I9</f>
        <v>0.21875</v>
      </c>
      <c r="J9" s="74">
        <f t="shared" ref="J9:J22" si="2">H9*D9</f>
        <v>1.4498381877022655E-2</v>
      </c>
      <c r="K9" s="75"/>
      <c r="L9" s="76"/>
      <c r="M9" s="77"/>
    </row>
    <row r="10" spans="1:13" x14ac:dyDescent="0.25">
      <c r="B10" s="69" t="str">
        <f>'Costo variable'!$A10</f>
        <v xml:space="preserve">Huevos </v>
      </c>
      <c r="C10" s="69" t="str">
        <f>'Costo variable'!B10</f>
        <v>Unidades</v>
      </c>
      <c r="D10" s="70">
        <f>'Costo variable'!$G10/'Costo variable'!$G$23</f>
        <v>0.14563106796116504</v>
      </c>
      <c r="E10" s="71">
        <f t="shared" si="0"/>
        <v>22.357118278224419</v>
      </c>
      <c r="F10" s="71">
        <f t="shared" si="1"/>
        <v>111.7855913911221</v>
      </c>
      <c r="G10" s="71">
        <f>'Costos fijos mensuales'!$G$45/'Punto de equilibrio Productos'!$J$23*D10</f>
        <v>484.40422936152902</v>
      </c>
      <c r="H10" s="72">
        <f>'Costo variable'!$E10-'Costo variable'!$D10</f>
        <v>0.06</v>
      </c>
      <c r="I10" s="73">
        <f>'Costo variable'!I10</f>
        <v>0.4</v>
      </c>
      <c r="J10" s="74">
        <f t="shared" si="2"/>
        <v>8.7378640776699015E-3</v>
      </c>
      <c r="K10" s="75"/>
      <c r="L10" s="76"/>
      <c r="M10" s="77"/>
    </row>
    <row r="11" spans="1:13" x14ac:dyDescent="0.25">
      <c r="B11" s="69" t="str">
        <f>'Costo variable'!$A11</f>
        <v>Aceite 1 litro</v>
      </c>
      <c r="C11" s="69" t="str">
        <f>'Costo variable'!B11</f>
        <v>Botellas</v>
      </c>
      <c r="D11" s="70">
        <f>'Costo variable'!$G11/'Costo variable'!$G$23</f>
        <v>0.12944983818770225</v>
      </c>
      <c r="E11" s="71">
        <f t="shared" si="0"/>
        <v>19.872994025088371</v>
      </c>
      <c r="F11" s="71">
        <f t="shared" si="1"/>
        <v>99.364970125441857</v>
      </c>
      <c r="G11" s="71">
        <f>'Costos fijos mensuales'!$G$45/'Punto de equilibrio Productos'!$J$23*D11</f>
        <v>430.58153721024803</v>
      </c>
      <c r="H11" s="72">
        <f>'Costo variable'!$E11-'Costo variable'!$D11</f>
        <v>0.30000000000000004</v>
      </c>
      <c r="I11" s="73">
        <f>'Costo variable'!I11</f>
        <v>0.30000000000000004</v>
      </c>
      <c r="J11" s="74">
        <f t="shared" si="2"/>
        <v>3.8834951456310683E-2</v>
      </c>
      <c r="K11" s="75"/>
      <c r="L11" s="76"/>
      <c r="M11" s="77"/>
    </row>
    <row r="12" spans="1:13" x14ac:dyDescent="0.25">
      <c r="B12" s="69" t="str">
        <f>'Costo variable'!$A12</f>
        <v>Aceite 1/2 litro</v>
      </c>
      <c r="C12" s="69" t="str">
        <f>'Costo variable'!B12</f>
        <v>Botellas</v>
      </c>
      <c r="D12" s="70">
        <f>'Costo variable'!$G12/'Costo variable'!$G$23</f>
        <v>0.1941747572815534</v>
      </c>
      <c r="E12" s="71">
        <f t="shared" si="0"/>
        <v>29.809491037632558</v>
      </c>
      <c r="F12" s="71">
        <f t="shared" si="1"/>
        <v>149.04745518816279</v>
      </c>
      <c r="G12" s="71">
        <f>'Costos fijos mensuales'!$G$45/'Punto de equilibrio Productos'!$J$23*D12</f>
        <v>645.8723058153721</v>
      </c>
      <c r="H12" s="72">
        <f>'Costo variable'!$E12-'Costo variable'!$D12</f>
        <v>0.25</v>
      </c>
      <c r="I12" s="73">
        <f>'Costo variable'!I12</f>
        <v>0.33333333333333337</v>
      </c>
      <c r="J12" s="74">
        <f t="shared" si="2"/>
        <v>4.8543689320388349E-2</v>
      </c>
      <c r="K12" s="75"/>
      <c r="L12" s="76"/>
      <c r="M12" s="77"/>
    </row>
    <row r="13" spans="1:13" x14ac:dyDescent="0.25">
      <c r="B13" s="69">
        <f>'Costo variable'!$A13</f>
        <v>0</v>
      </c>
      <c r="C13" s="69">
        <f>'Costo variable'!B13</f>
        <v>0</v>
      </c>
      <c r="D13" s="70">
        <f>'Costo variable'!$G13/'Costo variable'!$G$23</f>
        <v>0</v>
      </c>
      <c r="E13" s="71">
        <f t="shared" si="0"/>
        <v>0</v>
      </c>
      <c r="F13" s="71">
        <f t="shared" si="1"/>
        <v>0</v>
      </c>
      <c r="G13" s="71">
        <f>'Costos fijos mensuales'!$G$45/'Punto de equilibrio Productos'!$J$23*D13</f>
        <v>0</v>
      </c>
      <c r="H13" s="72">
        <f>'Costo variable'!$E13-'Costo variable'!$D13</f>
        <v>0</v>
      </c>
      <c r="I13" s="73" t="e">
        <f>'Costo variable'!I13</f>
        <v>#DIV/0!</v>
      </c>
      <c r="J13" s="74">
        <f t="shared" si="2"/>
        <v>0</v>
      </c>
      <c r="K13" s="75"/>
      <c r="L13" s="76"/>
    </row>
    <row r="14" spans="1:13" x14ac:dyDescent="0.25">
      <c r="B14" s="69">
        <f>'Costo variable'!$A14</f>
        <v>0</v>
      </c>
      <c r="C14" s="69">
        <f>'Costo variable'!B14</f>
        <v>0</v>
      </c>
      <c r="D14" s="70">
        <f>'Costo variable'!$G14/'Costo variable'!$G$23</f>
        <v>0</v>
      </c>
      <c r="E14" s="71">
        <f t="shared" si="0"/>
        <v>0</v>
      </c>
      <c r="F14" s="71">
        <f t="shared" si="1"/>
        <v>0</v>
      </c>
      <c r="G14" s="71">
        <f>'Costos fijos mensuales'!$G$45/'Punto de equilibrio Productos'!$J$23*D14</f>
        <v>0</v>
      </c>
      <c r="H14" s="72">
        <f>'Costo variable'!$E14-'Costo variable'!$D14</f>
        <v>0</v>
      </c>
      <c r="I14" s="73" t="e">
        <f>'Costo variable'!I14</f>
        <v>#DIV/0!</v>
      </c>
      <c r="J14" s="74">
        <f t="shared" si="2"/>
        <v>0</v>
      </c>
      <c r="K14" s="75"/>
      <c r="L14" s="62"/>
    </row>
    <row r="15" spans="1:13" x14ac:dyDescent="0.25">
      <c r="B15" s="69">
        <f>'Costo variable'!$A15</f>
        <v>0</v>
      </c>
      <c r="C15" s="69">
        <f>'Costo variable'!B15</f>
        <v>0</v>
      </c>
      <c r="D15" s="70">
        <f>'Costo variable'!$G15/'Costo variable'!$G$23</f>
        <v>0</v>
      </c>
      <c r="E15" s="71">
        <f t="shared" si="0"/>
        <v>0</v>
      </c>
      <c r="F15" s="71">
        <f t="shared" si="1"/>
        <v>0</v>
      </c>
      <c r="G15" s="71">
        <f>'Costos fijos mensuales'!$G$45/'Punto de equilibrio Productos'!$J$23*D15</f>
        <v>0</v>
      </c>
      <c r="H15" s="72">
        <f>'Costo variable'!$E15-'Costo variable'!$D15</f>
        <v>0</v>
      </c>
      <c r="I15" s="73" t="e">
        <f>'Costo variable'!I15</f>
        <v>#DIV/0!</v>
      </c>
      <c r="J15" s="74">
        <f t="shared" si="2"/>
        <v>0</v>
      </c>
      <c r="K15" s="75"/>
      <c r="L15" s="62"/>
    </row>
    <row r="16" spans="1:13" x14ac:dyDescent="0.25">
      <c r="B16" s="69">
        <f>'Costo variable'!$A16</f>
        <v>0</v>
      </c>
      <c r="C16" s="69">
        <f>'Costo variable'!B16</f>
        <v>0</v>
      </c>
      <c r="D16" s="70">
        <f>'Costo variable'!$G16/'Costo variable'!$G$23</f>
        <v>0</v>
      </c>
      <c r="E16" s="71">
        <f t="shared" si="0"/>
        <v>0</v>
      </c>
      <c r="F16" s="71">
        <f t="shared" si="1"/>
        <v>0</v>
      </c>
      <c r="G16" s="71">
        <f>'Costos fijos mensuales'!$G$45/'Punto de equilibrio Productos'!$J$23*D16</f>
        <v>0</v>
      </c>
      <c r="H16" s="72">
        <f>'Costo variable'!$E16-'Costo variable'!$D16</f>
        <v>0</v>
      </c>
      <c r="I16" s="73" t="e">
        <f>'Costo variable'!I16</f>
        <v>#DIV/0!</v>
      </c>
      <c r="J16" s="74">
        <f t="shared" si="2"/>
        <v>0</v>
      </c>
      <c r="K16" s="75"/>
      <c r="L16" s="62"/>
    </row>
    <row r="17" spans="2:13" x14ac:dyDescent="0.25">
      <c r="B17" s="69">
        <f>'Costo variable'!$A17</f>
        <v>0</v>
      </c>
      <c r="C17" s="69">
        <f>'Costo variable'!B17</f>
        <v>0</v>
      </c>
      <c r="D17" s="70">
        <f>'Costo variable'!$G17/'Costo variable'!$G$23</f>
        <v>0</v>
      </c>
      <c r="E17" s="71">
        <f t="shared" si="0"/>
        <v>0</v>
      </c>
      <c r="F17" s="71">
        <f t="shared" si="1"/>
        <v>0</v>
      </c>
      <c r="G17" s="71">
        <f>'Costos fijos mensuales'!$G$45/'Punto de equilibrio Productos'!$J$23*D17</f>
        <v>0</v>
      </c>
      <c r="H17" s="72">
        <f>'Costo variable'!$E17-'Costo variable'!$D17</f>
        <v>0</v>
      </c>
      <c r="I17" s="73" t="e">
        <f>'Costo variable'!I17</f>
        <v>#DIV/0!</v>
      </c>
      <c r="J17" s="74">
        <f t="shared" si="2"/>
        <v>0</v>
      </c>
      <c r="K17" s="75"/>
      <c r="L17" s="62"/>
    </row>
    <row r="18" spans="2:13" x14ac:dyDescent="0.25">
      <c r="B18" s="69">
        <f>'Costo variable'!$A18</f>
        <v>0</v>
      </c>
      <c r="C18" s="69">
        <f>'Costo variable'!B18</f>
        <v>0</v>
      </c>
      <c r="D18" s="70">
        <f>'Costo variable'!$G18/'Costo variable'!$G$23</f>
        <v>0</v>
      </c>
      <c r="E18" s="71">
        <f t="shared" si="0"/>
        <v>0</v>
      </c>
      <c r="F18" s="71">
        <f t="shared" si="1"/>
        <v>0</v>
      </c>
      <c r="G18" s="71">
        <f>'Costos fijos mensuales'!$G$45/'Punto de equilibrio Productos'!$J$23*D18</f>
        <v>0</v>
      </c>
      <c r="H18" s="72">
        <f>'Costo variable'!$E18-'Costo variable'!$D18</f>
        <v>0</v>
      </c>
      <c r="I18" s="73" t="e">
        <f>'Costo variable'!I18</f>
        <v>#DIV/0!</v>
      </c>
      <c r="J18" s="74">
        <f t="shared" si="2"/>
        <v>0</v>
      </c>
      <c r="K18" s="75"/>
      <c r="L18" s="62"/>
    </row>
    <row r="19" spans="2:13" x14ac:dyDescent="0.25">
      <c r="B19" s="69">
        <f>'Costo variable'!$A19</f>
        <v>0</v>
      </c>
      <c r="C19" s="69">
        <f>'Costo variable'!B19</f>
        <v>0</v>
      </c>
      <c r="D19" s="70">
        <f>'Costo variable'!$G19/'Costo variable'!$G$23</f>
        <v>0</v>
      </c>
      <c r="E19" s="71">
        <f t="shared" si="0"/>
        <v>0</v>
      </c>
      <c r="F19" s="71">
        <f t="shared" si="1"/>
        <v>0</v>
      </c>
      <c r="G19" s="71">
        <f>'Costos fijos mensuales'!$G$45/'Punto de equilibrio Productos'!$J$23*D19</f>
        <v>0</v>
      </c>
      <c r="H19" s="72">
        <f>'Costo variable'!$E19-'Costo variable'!$D19</f>
        <v>0</v>
      </c>
      <c r="I19" s="73" t="e">
        <f>'Costo variable'!I19</f>
        <v>#DIV/0!</v>
      </c>
      <c r="J19" s="74">
        <f t="shared" si="2"/>
        <v>0</v>
      </c>
      <c r="K19" s="75"/>
      <c r="L19" s="62"/>
    </row>
    <row r="20" spans="2:13" x14ac:dyDescent="0.25">
      <c r="B20" s="69">
        <f>'Costo variable'!$A20</f>
        <v>0</v>
      </c>
      <c r="C20" s="69">
        <f>'Costo variable'!B20</f>
        <v>0</v>
      </c>
      <c r="D20" s="70">
        <f>'Costo variable'!$G20/'Costo variable'!$G$23</f>
        <v>0</v>
      </c>
      <c r="E20" s="71">
        <f t="shared" si="0"/>
        <v>0</v>
      </c>
      <c r="F20" s="71">
        <f t="shared" si="1"/>
        <v>0</v>
      </c>
      <c r="G20" s="71">
        <f>'Costos fijos mensuales'!$G$45/'Punto de equilibrio Productos'!$J$23*D20</f>
        <v>0</v>
      </c>
      <c r="H20" s="72">
        <f>'Costo variable'!$E20-'Costo variable'!$D20</f>
        <v>0</v>
      </c>
      <c r="I20" s="73" t="e">
        <f>'Costo variable'!I20</f>
        <v>#DIV/0!</v>
      </c>
      <c r="J20" s="74">
        <f t="shared" si="2"/>
        <v>0</v>
      </c>
      <c r="K20" s="75"/>
      <c r="L20" s="62"/>
    </row>
    <row r="21" spans="2:13" x14ac:dyDescent="0.25">
      <c r="B21" s="69">
        <f>'Costo variable'!$A21</f>
        <v>0</v>
      </c>
      <c r="C21" s="69">
        <f>'Costo variable'!B21</f>
        <v>0</v>
      </c>
      <c r="D21" s="70">
        <f>'Costo variable'!$G21/'Costo variable'!$G$23</f>
        <v>0</v>
      </c>
      <c r="E21" s="71">
        <f t="shared" si="0"/>
        <v>0</v>
      </c>
      <c r="F21" s="71">
        <f t="shared" si="1"/>
        <v>0</v>
      </c>
      <c r="G21" s="71">
        <f>'Costos fijos mensuales'!$G$45/'Punto de equilibrio Productos'!$J$23*D21</f>
        <v>0</v>
      </c>
      <c r="H21" s="72">
        <f>'Costo variable'!$E21-'Costo variable'!$D21</f>
        <v>0</v>
      </c>
      <c r="I21" s="73" t="e">
        <f>'Costo variable'!I21</f>
        <v>#DIV/0!</v>
      </c>
      <c r="J21" s="74">
        <f t="shared" si="2"/>
        <v>0</v>
      </c>
      <c r="K21" s="75"/>
      <c r="L21" s="62"/>
    </row>
    <row r="22" spans="2:13" x14ac:dyDescent="0.25">
      <c r="B22" s="69">
        <f>'Costo variable'!$A22</f>
        <v>0</v>
      </c>
      <c r="C22" s="69">
        <f>'Costo variable'!B22</f>
        <v>0</v>
      </c>
      <c r="D22" s="70">
        <f>'Costo variable'!$G22/'Costo variable'!$G$23</f>
        <v>0</v>
      </c>
      <c r="E22" s="71">
        <f t="shared" si="0"/>
        <v>0</v>
      </c>
      <c r="F22" s="71">
        <f t="shared" si="1"/>
        <v>0</v>
      </c>
      <c r="G22" s="71">
        <f>'Costos fijos mensuales'!$G$45/'Punto de equilibrio Productos'!$J$23*D22</f>
        <v>0</v>
      </c>
      <c r="H22" s="72">
        <f>'Costo variable'!$E22-'Costo variable'!$D22</f>
        <v>0</v>
      </c>
      <c r="I22" s="72"/>
      <c r="J22" s="74">
        <f t="shared" si="2"/>
        <v>0</v>
      </c>
      <c r="K22" s="75"/>
      <c r="L22" s="62"/>
    </row>
    <row r="23" spans="2:13" ht="15.75" thickBot="1" x14ac:dyDescent="0.3">
      <c r="D23" s="78">
        <f>SUM(D8:D22)</f>
        <v>1</v>
      </c>
      <c r="E23" s="79"/>
      <c r="G23" s="80"/>
      <c r="H23" s="81"/>
      <c r="I23" s="81"/>
      <c r="J23" s="82">
        <f>SUM(J8:J22)</f>
        <v>0.15915857605177994</v>
      </c>
      <c r="K23" s="83"/>
      <c r="L23" s="83"/>
      <c r="M23" s="84"/>
    </row>
    <row r="24" spans="2:13" x14ac:dyDescent="0.25">
      <c r="G24" s="86"/>
      <c r="H24" s="86"/>
      <c r="I24" s="86"/>
      <c r="K24" s="85"/>
      <c r="L24" s="85"/>
      <c r="M24" s="84"/>
    </row>
    <row r="25" spans="2:13" x14ac:dyDescent="0.25">
      <c r="D25" s="58"/>
      <c r="E25" s="58"/>
      <c r="F25" s="57"/>
      <c r="G25" s="87"/>
      <c r="H25" s="87"/>
      <c r="I25" s="87"/>
      <c r="K25" s="85"/>
      <c r="L25" s="85"/>
      <c r="M25" s="84"/>
    </row>
    <row r="26" spans="2:13" x14ac:dyDescent="0.25">
      <c r="D26" s="58"/>
      <c r="E26" s="58"/>
      <c r="F26" s="57"/>
      <c r="G26" s="87"/>
      <c r="H26" s="87"/>
      <c r="I26" s="87"/>
      <c r="K26" s="85"/>
      <c r="L26" s="85"/>
      <c r="M26" s="84"/>
    </row>
    <row r="27" spans="2:13" x14ac:dyDescent="0.25">
      <c r="D27" s="88"/>
      <c r="E27" s="88"/>
      <c r="F27" s="57"/>
      <c r="G27" s="87"/>
      <c r="H27" s="87"/>
      <c r="I27" s="87"/>
      <c r="K27" s="85"/>
      <c r="L27" s="85"/>
      <c r="M27" s="84"/>
    </row>
    <row r="28" spans="2:13" x14ac:dyDescent="0.25">
      <c r="D28" s="58"/>
      <c r="E28" s="58"/>
      <c r="F28" s="57"/>
      <c r="G28" s="87"/>
      <c r="H28" s="87"/>
      <c r="I28" s="87"/>
      <c r="K28" s="85"/>
      <c r="L28" s="85"/>
      <c r="M28" s="84"/>
    </row>
    <row r="29" spans="2:13" x14ac:dyDescent="0.25">
      <c r="D29" s="89"/>
      <c r="E29" s="89"/>
      <c r="F29" s="57"/>
      <c r="G29" s="87"/>
      <c r="H29" s="87"/>
      <c r="I29" s="87"/>
      <c r="K29" s="85"/>
      <c r="L29" s="85"/>
      <c r="M29" s="84"/>
    </row>
    <row r="30" spans="2:13" x14ac:dyDescent="0.25">
      <c r="D30" s="58"/>
      <c r="E30" s="58"/>
      <c r="F30" s="57"/>
      <c r="G30" s="87"/>
      <c r="H30" s="87"/>
      <c r="I30" s="87"/>
      <c r="L30" s="90"/>
      <c r="M30" s="91"/>
    </row>
    <row r="31" spans="2:13" ht="18.75" x14ac:dyDescent="0.3">
      <c r="D31" s="92"/>
      <c r="E31" s="92"/>
      <c r="F31" s="57"/>
      <c r="G31" s="87"/>
      <c r="H31" s="87"/>
      <c r="I31" s="87"/>
    </row>
    <row r="32" spans="2:13" x14ac:dyDescent="0.25">
      <c r="D32" s="58"/>
      <c r="E32" s="58"/>
      <c r="F32" s="57"/>
      <c r="G32" s="87"/>
      <c r="H32" s="87"/>
      <c r="I32" s="87"/>
    </row>
    <row r="33" spans="4:9" x14ac:dyDescent="0.25">
      <c r="D33" s="58"/>
      <c r="E33" s="58"/>
      <c r="F33" s="57"/>
      <c r="G33" s="87"/>
      <c r="H33" s="87"/>
      <c r="I33" s="87"/>
    </row>
    <row r="34" spans="4:9" x14ac:dyDescent="0.25">
      <c r="D34" s="58"/>
      <c r="E34" s="58"/>
      <c r="F34" s="57"/>
      <c r="G34" s="57"/>
      <c r="H34" s="57"/>
      <c r="I34" s="57"/>
    </row>
    <row r="35" spans="4:9" x14ac:dyDescent="0.25">
      <c r="D35" s="58"/>
      <c r="E35" s="58"/>
      <c r="F35" s="57"/>
      <c r="G35" s="57"/>
      <c r="H35" s="57"/>
      <c r="I35" s="57"/>
    </row>
    <row r="36" spans="4:9" x14ac:dyDescent="0.25">
      <c r="D36" s="58"/>
      <c r="E36" s="58"/>
      <c r="F36" s="57"/>
      <c r="G36" s="57"/>
      <c r="H36" s="57"/>
      <c r="I36" s="57"/>
    </row>
    <row r="37" spans="4:9" x14ac:dyDescent="0.25">
      <c r="D37" s="58"/>
      <c r="E37" s="58"/>
      <c r="F37" s="57"/>
      <c r="G37" s="57"/>
      <c r="H37" s="57"/>
      <c r="I37" s="57"/>
    </row>
  </sheetData>
  <sheetProtection algorithmName="SHA-512" hashValue="3mHk53EIQEFyddqFstlBiULcfLX9NZ2id+eQHwnfOtVZ6N6+XPSGLAIpeNSFa+vKGiklntpfl6P7PdvGa3cR5w==" saltValue="wYjyKcMsXOmNEsWGndZK4g==" spinCount="100000" sheet="1" objects="1" scenarios="1"/>
  <mergeCells count="4">
    <mergeCell ref="B2:F2"/>
    <mergeCell ref="B5:D5"/>
    <mergeCell ref="H6:J6"/>
    <mergeCell ref="E6:G6"/>
  </mergeCells>
  <conditionalFormatting sqref="I8:I21">
    <cfRule type="colorScale" priority="2">
      <colorScale>
        <cfvo type="min"/>
        <cfvo type="percentile" val="50"/>
        <cfvo type="max"/>
        <color rgb="FFF8696B"/>
        <color rgb="FFFFEB84"/>
        <color rgb="FF63BE7B"/>
      </colorScale>
    </cfRule>
  </conditionalFormatting>
  <conditionalFormatting sqref="D8:D22">
    <cfRule type="colorScale" priority="1">
      <colorScale>
        <cfvo type="min"/>
        <cfvo type="percentile" val="50"/>
        <cfvo type="max"/>
        <color rgb="FFF8696B"/>
        <color rgb="FFFFEB84"/>
        <color rgb="FF63BE7B"/>
      </colorScale>
    </cfRule>
  </conditionalFormatting>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N31"/>
  <sheetViews>
    <sheetView workbookViewId="0">
      <selection activeCell="L9" sqref="L9:N15"/>
    </sheetView>
  </sheetViews>
  <sheetFormatPr baseColWidth="10" defaultRowHeight="15" x14ac:dyDescent="0.25"/>
  <cols>
    <col min="1" max="1" width="2.5703125" customWidth="1"/>
    <col min="2" max="2" width="30.5703125" customWidth="1"/>
    <col min="3" max="3" width="11.85546875" customWidth="1"/>
    <col min="4" max="7" width="13.140625" customWidth="1"/>
    <col min="249" max="249" width="2.5703125" customWidth="1"/>
    <col min="250" max="250" width="9.42578125" bestFit="1" customWidth="1"/>
    <col min="251" max="251" width="28.28515625" customWidth="1"/>
    <col min="256" max="256" width="12" bestFit="1" customWidth="1"/>
    <col min="257" max="257" width="16.140625" customWidth="1"/>
    <col min="258" max="258" width="15.28515625" customWidth="1"/>
    <col min="259" max="259" width="16.5703125" customWidth="1"/>
    <col min="260" max="261" width="15.7109375" customWidth="1"/>
    <col min="262" max="262" width="13.140625" customWidth="1"/>
    <col min="505" max="505" width="2.5703125" customWidth="1"/>
    <col min="506" max="506" width="9.42578125" bestFit="1" customWidth="1"/>
    <col min="507" max="507" width="28.28515625" customWidth="1"/>
    <col min="512" max="512" width="12" bestFit="1" customWidth="1"/>
    <col min="513" max="513" width="16.140625" customWidth="1"/>
    <col min="514" max="514" width="15.28515625" customWidth="1"/>
    <col min="515" max="515" width="16.5703125" customWidth="1"/>
    <col min="516" max="517" width="15.7109375" customWidth="1"/>
    <col min="518" max="518" width="13.140625" customWidth="1"/>
    <col min="761" max="761" width="2.5703125" customWidth="1"/>
    <col min="762" max="762" width="9.42578125" bestFit="1" customWidth="1"/>
    <col min="763" max="763" width="28.28515625" customWidth="1"/>
    <col min="768" max="768" width="12" bestFit="1" customWidth="1"/>
    <col min="769" max="769" width="16.140625" customWidth="1"/>
    <col min="770" max="770" width="15.28515625" customWidth="1"/>
    <col min="771" max="771" width="16.5703125" customWidth="1"/>
    <col min="772" max="773" width="15.7109375" customWidth="1"/>
    <col min="774" max="774" width="13.140625" customWidth="1"/>
    <col min="1017" max="1017" width="2.5703125" customWidth="1"/>
    <col min="1018" max="1018" width="9.42578125" bestFit="1" customWidth="1"/>
    <col min="1019" max="1019" width="28.28515625" customWidth="1"/>
    <col min="1024" max="1024" width="12" bestFit="1" customWidth="1"/>
    <col min="1025" max="1025" width="16.140625" customWidth="1"/>
    <col min="1026" max="1026" width="15.28515625" customWidth="1"/>
    <col min="1027" max="1027" width="16.5703125" customWidth="1"/>
    <col min="1028" max="1029" width="15.7109375" customWidth="1"/>
    <col min="1030" max="1030" width="13.140625" customWidth="1"/>
    <col min="1273" max="1273" width="2.5703125" customWidth="1"/>
    <col min="1274" max="1274" width="9.42578125" bestFit="1" customWidth="1"/>
    <col min="1275" max="1275" width="28.28515625" customWidth="1"/>
    <col min="1280" max="1280" width="12" bestFit="1" customWidth="1"/>
    <col min="1281" max="1281" width="16.140625" customWidth="1"/>
    <col min="1282" max="1282" width="15.28515625" customWidth="1"/>
    <col min="1283" max="1283" width="16.5703125" customWidth="1"/>
    <col min="1284" max="1285" width="15.7109375" customWidth="1"/>
    <col min="1286" max="1286" width="13.140625" customWidth="1"/>
    <col min="1529" max="1529" width="2.5703125" customWidth="1"/>
    <col min="1530" max="1530" width="9.42578125" bestFit="1" customWidth="1"/>
    <col min="1531" max="1531" width="28.28515625" customWidth="1"/>
    <col min="1536" max="1536" width="12" bestFit="1" customWidth="1"/>
    <col min="1537" max="1537" width="16.140625" customWidth="1"/>
    <col min="1538" max="1538" width="15.28515625" customWidth="1"/>
    <col min="1539" max="1539" width="16.5703125" customWidth="1"/>
    <col min="1540" max="1541" width="15.7109375" customWidth="1"/>
    <col min="1542" max="1542" width="13.140625" customWidth="1"/>
    <col min="1785" max="1785" width="2.5703125" customWidth="1"/>
    <col min="1786" max="1786" width="9.42578125" bestFit="1" customWidth="1"/>
    <col min="1787" max="1787" width="28.28515625" customWidth="1"/>
    <col min="1792" max="1792" width="12" bestFit="1" customWidth="1"/>
    <col min="1793" max="1793" width="16.140625" customWidth="1"/>
    <col min="1794" max="1794" width="15.28515625" customWidth="1"/>
    <col min="1795" max="1795" width="16.5703125" customWidth="1"/>
    <col min="1796" max="1797" width="15.7109375" customWidth="1"/>
    <col min="1798" max="1798" width="13.140625" customWidth="1"/>
    <col min="2041" max="2041" width="2.5703125" customWidth="1"/>
    <col min="2042" max="2042" width="9.42578125" bestFit="1" customWidth="1"/>
    <col min="2043" max="2043" width="28.28515625" customWidth="1"/>
    <col min="2048" max="2048" width="12" bestFit="1" customWidth="1"/>
    <col min="2049" max="2049" width="16.140625" customWidth="1"/>
    <col min="2050" max="2050" width="15.28515625" customWidth="1"/>
    <col min="2051" max="2051" width="16.5703125" customWidth="1"/>
    <col min="2052" max="2053" width="15.7109375" customWidth="1"/>
    <col min="2054" max="2054" width="13.140625" customWidth="1"/>
    <col min="2297" max="2297" width="2.5703125" customWidth="1"/>
    <col min="2298" max="2298" width="9.42578125" bestFit="1" customWidth="1"/>
    <col min="2299" max="2299" width="28.28515625" customWidth="1"/>
    <col min="2304" max="2304" width="12" bestFit="1" customWidth="1"/>
    <col min="2305" max="2305" width="16.140625" customWidth="1"/>
    <col min="2306" max="2306" width="15.28515625" customWidth="1"/>
    <col min="2307" max="2307" width="16.5703125" customWidth="1"/>
    <col min="2308" max="2309" width="15.7109375" customWidth="1"/>
    <col min="2310" max="2310" width="13.140625" customWidth="1"/>
    <col min="2553" max="2553" width="2.5703125" customWidth="1"/>
    <col min="2554" max="2554" width="9.42578125" bestFit="1" customWidth="1"/>
    <col min="2555" max="2555" width="28.28515625" customWidth="1"/>
    <col min="2560" max="2560" width="12" bestFit="1" customWidth="1"/>
    <col min="2561" max="2561" width="16.140625" customWidth="1"/>
    <col min="2562" max="2562" width="15.28515625" customWidth="1"/>
    <col min="2563" max="2563" width="16.5703125" customWidth="1"/>
    <col min="2564" max="2565" width="15.7109375" customWidth="1"/>
    <col min="2566" max="2566" width="13.140625" customWidth="1"/>
    <col min="2809" max="2809" width="2.5703125" customWidth="1"/>
    <col min="2810" max="2810" width="9.42578125" bestFit="1" customWidth="1"/>
    <col min="2811" max="2811" width="28.28515625" customWidth="1"/>
    <col min="2816" max="2816" width="12" bestFit="1" customWidth="1"/>
    <col min="2817" max="2817" width="16.140625" customWidth="1"/>
    <col min="2818" max="2818" width="15.28515625" customWidth="1"/>
    <col min="2819" max="2819" width="16.5703125" customWidth="1"/>
    <col min="2820" max="2821" width="15.7109375" customWidth="1"/>
    <col min="2822" max="2822" width="13.140625" customWidth="1"/>
    <col min="3065" max="3065" width="2.5703125" customWidth="1"/>
    <col min="3066" max="3066" width="9.42578125" bestFit="1" customWidth="1"/>
    <col min="3067" max="3067" width="28.28515625" customWidth="1"/>
    <col min="3072" max="3072" width="12" bestFit="1" customWidth="1"/>
    <col min="3073" max="3073" width="16.140625" customWidth="1"/>
    <col min="3074" max="3074" width="15.28515625" customWidth="1"/>
    <col min="3075" max="3075" width="16.5703125" customWidth="1"/>
    <col min="3076" max="3077" width="15.7109375" customWidth="1"/>
    <col min="3078" max="3078" width="13.140625" customWidth="1"/>
    <col min="3321" max="3321" width="2.5703125" customWidth="1"/>
    <col min="3322" max="3322" width="9.42578125" bestFit="1" customWidth="1"/>
    <col min="3323" max="3323" width="28.28515625" customWidth="1"/>
    <col min="3328" max="3328" width="12" bestFit="1" customWidth="1"/>
    <col min="3329" max="3329" width="16.140625" customWidth="1"/>
    <col min="3330" max="3330" width="15.28515625" customWidth="1"/>
    <col min="3331" max="3331" width="16.5703125" customWidth="1"/>
    <col min="3332" max="3333" width="15.7109375" customWidth="1"/>
    <col min="3334" max="3334" width="13.140625" customWidth="1"/>
    <col min="3577" max="3577" width="2.5703125" customWidth="1"/>
    <col min="3578" max="3578" width="9.42578125" bestFit="1" customWidth="1"/>
    <col min="3579" max="3579" width="28.28515625" customWidth="1"/>
    <col min="3584" max="3584" width="12" bestFit="1" customWidth="1"/>
    <col min="3585" max="3585" width="16.140625" customWidth="1"/>
    <col min="3586" max="3586" width="15.28515625" customWidth="1"/>
    <col min="3587" max="3587" width="16.5703125" customWidth="1"/>
    <col min="3588" max="3589" width="15.7109375" customWidth="1"/>
    <col min="3590" max="3590" width="13.140625" customWidth="1"/>
    <col min="3833" max="3833" width="2.5703125" customWidth="1"/>
    <col min="3834" max="3834" width="9.42578125" bestFit="1" customWidth="1"/>
    <col min="3835" max="3835" width="28.28515625" customWidth="1"/>
    <col min="3840" max="3840" width="12" bestFit="1" customWidth="1"/>
    <col min="3841" max="3841" width="16.140625" customWidth="1"/>
    <col min="3842" max="3842" width="15.28515625" customWidth="1"/>
    <col min="3843" max="3843" width="16.5703125" customWidth="1"/>
    <col min="3844" max="3845" width="15.7109375" customWidth="1"/>
    <col min="3846" max="3846" width="13.140625" customWidth="1"/>
    <col min="4089" max="4089" width="2.5703125" customWidth="1"/>
    <col min="4090" max="4090" width="9.42578125" bestFit="1" customWidth="1"/>
    <col min="4091" max="4091" width="28.28515625" customWidth="1"/>
    <col min="4096" max="4096" width="12" bestFit="1" customWidth="1"/>
    <col min="4097" max="4097" width="16.140625" customWidth="1"/>
    <col min="4098" max="4098" width="15.28515625" customWidth="1"/>
    <col min="4099" max="4099" width="16.5703125" customWidth="1"/>
    <col min="4100" max="4101" width="15.7109375" customWidth="1"/>
    <col min="4102" max="4102" width="13.140625" customWidth="1"/>
    <col min="4345" max="4345" width="2.5703125" customWidth="1"/>
    <col min="4346" max="4346" width="9.42578125" bestFit="1" customWidth="1"/>
    <col min="4347" max="4347" width="28.28515625" customWidth="1"/>
    <col min="4352" max="4352" width="12" bestFit="1" customWidth="1"/>
    <col min="4353" max="4353" width="16.140625" customWidth="1"/>
    <col min="4354" max="4354" width="15.28515625" customWidth="1"/>
    <col min="4355" max="4355" width="16.5703125" customWidth="1"/>
    <col min="4356" max="4357" width="15.7109375" customWidth="1"/>
    <col min="4358" max="4358" width="13.140625" customWidth="1"/>
    <col min="4601" max="4601" width="2.5703125" customWidth="1"/>
    <col min="4602" max="4602" width="9.42578125" bestFit="1" customWidth="1"/>
    <col min="4603" max="4603" width="28.28515625" customWidth="1"/>
    <col min="4608" max="4608" width="12" bestFit="1" customWidth="1"/>
    <col min="4609" max="4609" width="16.140625" customWidth="1"/>
    <col min="4610" max="4610" width="15.28515625" customWidth="1"/>
    <col min="4611" max="4611" width="16.5703125" customWidth="1"/>
    <col min="4612" max="4613" width="15.7109375" customWidth="1"/>
    <col min="4614" max="4614" width="13.140625" customWidth="1"/>
    <col min="4857" max="4857" width="2.5703125" customWidth="1"/>
    <col min="4858" max="4858" width="9.42578125" bestFit="1" customWidth="1"/>
    <col min="4859" max="4859" width="28.28515625" customWidth="1"/>
    <col min="4864" max="4864" width="12" bestFit="1" customWidth="1"/>
    <col min="4865" max="4865" width="16.140625" customWidth="1"/>
    <col min="4866" max="4866" width="15.28515625" customWidth="1"/>
    <col min="4867" max="4867" width="16.5703125" customWidth="1"/>
    <col min="4868" max="4869" width="15.7109375" customWidth="1"/>
    <col min="4870" max="4870" width="13.140625" customWidth="1"/>
    <col min="5113" max="5113" width="2.5703125" customWidth="1"/>
    <col min="5114" max="5114" width="9.42578125" bestFit="1" customWidth="1"/>
    <col min="5115" max="5115" width="28.28515625" customWidth="1"/>
    <col min="5120" max="5120" width="12" bestFit="1" customWidth="1"/>
    <col min="5121" max="5121" width="16.140625" customWidth="1"/>
    <col min="5122" max="5122" width="15.28515625" customWidth="1"/>
    <col min="5123" max="5123" width="16.5703125" customWidth="1"/>
    <col min="5124" max="5125" width="15.7109375" customWidth="1"/>
    <col min="5126" max="5126" width="13.140625" customWidth="1"/>
    <col min="5369" max="5369" width="2.5703125" customWidth="1"/>
    <col min="5370" max="5370" width="9.42578125" bestFit="1" customWidth="1"/>
    <col min="5371" max="5371" width="28.28515625" customWidth="1"/>
    <col min="5376" max="5376" width="12" bestFit="1" customWidth="1"/>
    <col min="5377" max="5377" width="16.140625" customWidth="1"/>
    <col min="5378" max="5378" width="15.28515625" customWidth="1"/>
    <col min="5379" max="5379" width="16.5703125" customWidth="1"/>
    <col min="5380" max="5381" width="15.7109375" customWidth="1"/>
    <col min="5382" max="5382" width="13.140625" customWidth="1"/>
    <col min="5625" max="5625" width="2.5703125" customWidth="1"/>
    <col min="5626" max="5626" width="9.42578125" bestFit="1" customWidth="1"/>
    <col min="5627" max="5627" width="28.28515625" customWidth="1"/>
    <col min="5632" max="5632" width="12" bestFit="1" customWidth="1"/>
    <col min="5633" max="5633" width="16.140625" customWidth="1"/>
    <col min="5634" max="5634" width="15.28515625" customWidth="1"/>
    <col min="5635" max="5635" width="16.5703125" customWidth="1"/>
    <col min="5636" max="5637" width="15.7109375" customWidth="1"/>
    <col min="5638" max="5638" width="13.140625" customWidth="1"/>
    <col min="5881" max="5881" width="2.5703125" customWidth="1"/>
    <col min="5882" max="5882" width="9.42578125" bestFit="1" customWidth="1"/>
    <col min="5883" max="5883" width="28.28515625" customWidth="1"/>
    <col min="5888" max="5888" width="12" bestFit="1" customWidth="1"/>
    <col min="5889" max="5889" width="16.140625" customWidth="1"/>
    <col min="5890" max="5890" width="15.28515625" customWidth="1"/>
    <col min="5891" max="5891" width="16.5703125" customWidth="1"/>
    <col min="5892" max="5893" width="15.7109375" customWidth="1"/>
    <col min="5894" max="5894" width="13.140625" customWidth="1"/>
    <col min="6137" max="6137" width="2.5703125" customWidth="1"/>
    <col min="6138" max="6138" width="9.42578125" bestFit="1" customWidth="1"/>
    <col min="6139" max="6139" width="28.28515625" customWidth="1"/>
    <col min="6144" max="6144" width="12" bestFit="1" customWidth="1"/>
    <col min="6145" max="6145" width="16.140625" customWidth="1"/>
    <col min="6146" max="6146" width="15.28515625" customWidth="1"/>
    <col min="6147" max="6147" width="16.5703125" customWidth="1"/>
    <col min="6148" max="6149" width="15.7109375" customWidth="1"/>
    <col min="6150" max="6150" width="13.140625" customWidth="1"/>
    <col min="6393" max="6393" width="2.5703125" customWidth="1"/>
    <col min="6394" max="6394" width="9.42578125" bestFit="1" customWidth="1"/>
    <col min="6395" max="6395" width="28.28515625" customWidth="1"/>
    <col min="6400" max="6400" width="12" bestFit="1" customWidth="1"/>
    <col min="6401" max="6401" width="16.140625" customWidth="1"/>
    <col min="6402" max="6402" width="15.28515625" customWidth="1"/>
    <col min="6403" max="6403" width="16.5703125" customWidth="1"/>
    <col min="6404" max="6405" width="15.7109375" customWidth="1"/>
    <col min="6406" max="6406" width="13.140625" customWidth="1"/>
    <col min="6649" max="6649" width="2.5703125" customWidth="1"/>
    <col min="6650" max="6650" width="9.42578125" bestFit="1" customWidth="1"/>
    <col min="6651" max="6651" width="28.28515625" customWidth="1"/>
    <col min="6656" max="6656" width="12" bestFit="1" customWidth="1"/>
    <col min="6657" max="6657" width="16.140625" customWidth="1"/>
    <col min="6658" max="6658" width="15.28515625" customWidth="1"/>
    <col min="6659" max="6659" width="16.5703125" customWidth="1"/>
    <col min="6660" max="6661" width="15.7109375" customWidth="1"/>
    <col min="6662" max="6662" width="13.140625" customWidth="1"/>
    <col min="6905" max="6905" width="2.5703125" customWidth="1"/>
    <col min="6906" max="6906" width="9.42578125" bestFit="1" customWidth="1"/>
    <col min="6907" max="6907" width="28.28515625" customWidth="1"/>
    <col min="6912" max="6912" width="12" bestFit="1" customWidth="1"/>
    <col min="6913" max="6913" width="16.140625" customWidth="1"/>
    <col min="6914" max="6914" width="15.28515625" customWidth="1"/>
    <col min="6915" max="6915" width="16.5703125" customWidth="1"/>
    <col min="6916" max="6917" width="15.7109375" customWidth="1"/>
    <col min="6918" max="6918" width="13.140625" customWidth="1"/>
    <col min="7161" max="7161" width="2.5703125" customWidth="1"/>
    <col min="7162" max="7162" width="9.42578125" bestFit="1" customWidth="1"/>
    <col min="7163" max="7163" width="28.28515625" customWidth="1"/>
    <col min="7168" max="7168" width="12" bestFit="1" customWidth="1"/>
    <col min="7169" max="7169" width="16.140625" customWidth="1"/>
    <col min="7170" max="7170" width="15.28515625" customWidth="1"/>
    <col min="7171" max="7171" width="16.5703125" customWidth="1"/>
    <col min="7172" max="7173" width="15.7109375" customWidth="1"/>
    <col min="7174" max="7174" width="13.140625" customWidth="1"/>
    <col min="7417" max="7417" width="2.5703125" customWidth="1"/>
    <col min="7418" max="7418" width="9.42578125" bestFit="1" customWidth="1"/>
    <col min="7419" max="7419" width="28.28515625" customWidth="1"/>
    <col min="7424" max="7424" width="12" bestFit="1" customWidth="1"/>
    <col min="7425" max="7425" width="16.140625" customWidth="1"/>
    <col min="7426" max="7426" width="15.28515625" customWidth="1"/>
    <col min="7427" max="7427" width="16.5703125" customWidth="1"/>
    <col min="7428" max="7429" width="15.7109375" customWidth="1"/>
    <col min="7430" max="7430" width="13.140625" customWidth="1"/>
    <col min="7673" max="7673" width="2.5703125" customWidth="1"/>
    <col min="7674" max="7674" width="9.42578125" bestFit="1" customWidth="1"/>
    <col min="7675" max="7675" width="28.28515625" customWidth="1"/>
    <col min="7680" max="7680" width="12" bestFit="1" customWidth="1"/>
    <col min="7681" max="7681" width="16.140625" customWidth="1"/>
    <col min="7682" max="7682" width="15.28515625" customWidth="1"/>
    <col min="7683" max="7683" width="16.5703125" customWidth="1"/>
    <col min="7684" max="7685" width="15.7109375" customWidth="1"/>
    <col min="7686" max="7686" width="13.140625" customWidth="1"/>
    <col min="7929" max="7929" width="2.5703125" customWidth="1"/>
    <col min="7930" max="7930" width="9.42578125" bestFit="1" customWidth="1"/>
    <col min="7931" max="7931" width="28.28515625" customWidth="1"/>
    <col min="7936" max="7936" width="12" bestFit="1" customWidth="1"/>
    <col min="7937" max="7937" width="16.140625" customWidth="1"/>
    <col min="7938" max="7938" width="15.28515625" customWidth="1"/>
    <col min="7939" max="7939" width="16.5703125" customWidth="1"/>
    <col min="7940" max="7941" width="15.7109375" customWidth="1"/>
    <col min="7942" max="7942" width="13.140625" customWidth="1"/>
    <col min="8185" max="8185" width="2.5703125" customWidth="1"/>
    <col min="8186" max="8186" width="9.42578125" bestFit="1" customWidth="1"/>
    <col min="8187" max="8187" width="28.28515625" customWidth="1"/>
    <col min="8192" max="8192" width="12" bestFit="1" customWidth="1"/>
    <col min="8193" max="8193" width="16.140625" customWidth="1"/>
    <col min="8194" max="8194" width="15.28515625" customWidth="1"/>
    <col min="8195" max="8195" width="16.5703125" customWidth="1"/>
    <col min="8196" max="8197" width="15.7109375" customWidth="1"/>
    <col min="8198" max="8198" width="13.140625" customWidth="1"/>
    <col min="8441" max="8441" width="2.5703125" customWidth="1"/>
    <col min="8442" max="8442" width="9.42578125" bestFit="1" customWidth="1"/>
    <col min="8443" max="8443" width="28.28515625" customWidth="1"/>
    <col min="8448" max="8448" width="12" bestFit="1" customWidth="1"/>
    <col min="8449" max="8449" width="16.140625" customWidth="1"/>
    <col min="8450" max="8450" width="15.28515625" customWidth="1"/>
    <col min="8451" max="8451" width="16.5703125" customWidth="1"/>
    <col min="8452" max="8453" width="15.7109375" customWidth="1"/>
    <col min="8454" max="8454" width="13.140625" customWidth="1"/>
    <col min="8697" max="8697" width="2.5703125" customWidth="1"/>
    <col min="8698" max="8698" width="9.42578125" bestFit="1" customWidth="1"/>
    <col min="8699" max="8699" width="28.28515625" customWidth="1"/>
    <col min="8704" max="8704" width="12" bestFit="1" customWidth="1"/>
    <col min="8705" max="8705" width="16.140625" customWidth="1"/>
    <col min="8706" max="8706" width="15.28515625" customWidth="1"/>
    <col min="8707" max="8707" width="16.5703125" customWidth="1"/>
    <col min="8708" max="8709" width="15.7109375" customWidth="1"/>
    <col min="8710" max="8710" width="13.140625" customWidth="1"/>
    <col min="8953" max="8953" width="2.5703125" customWidth="1"/>
    <col min="8954" max="8954" width="9.42578125" bestFit="1" customWidth="1"/>
    <col min="8955" max="8955" width="28.28515625" customWidth="1"/>
    <col min="8960" max="8960" width="12" bestFit="1" customWidth="1"/>
    <col min="8961" max="8961" width="16.140625" customWidth="1"/>
    <col min="8962" max="8962" width="15.28515625" customWidth="1"/>
    <col min="8963" max="8963" width="16.5703125" customWidth="1"/>
    <col min="8964" max="8965" width="15.7109375" customWidth="1"/>
    <col min="8966" max="8966" width="13.140625" customWidth="1"/>
    <col min="9209" max="9209" width="2.5703125" customWidth="1"/>
    <col min="9210" max="9210" width="9.42578125" bestFit="1" customWidth="1"/>
    <col min="9211" max="9211" width="28.28515625" customWidth="1"/>
    <col min="9216" max="9216" width="12" bestFit="1" customWidth="1"/>
    <col min="9217" max="9217" width="16.140625" customWidth="1"/>
    <col min="9218" max="9218" width="15.28515625" customWidth="1"/>
    <col min="9219" max="9219" width="16.5703125" customWidth="1"/>
    <col min="9220" max="9221" width="15.7109375" customWidth="1"/>
    <col min="9222" max="9222" width="13.140625" customWidth="1"/>
    <col min="9465" max="9465" width="2.5703125" customWidth="1"/>
    <col min="9466" max="9466" width="9.42578125" bestFit="1" customWidth="1"/>
    <col min="9467" max="9467" width="28.28515625" customWidth="1"/>
    <col min="9472" max="9472" width="12" bestFit="1" customWidth="1"/>
    <col min="9473" max="9473" width="16.140625" customWidth="1"/>
    <col min="9474" max="9474" width="15.28515625" customWidth="1"/>
    <col min="9475" max="9475" width="16.5703125" customWidth="1"/>
    <col min="9476" max="9477" width="15.7109375" customWidth="1"/>
    <col min="9478" max="9478" width="13.140625" customWidth="1"/>
    <col min="9721" max="9721" width="2.5703125" customWidth="1"/>
    <col min="9722" max="9722" width="9.42578125" bestFit="1" customWidth="1"/>
    <col min="9723" max="9723" width="28.28515625" customWidth="1"/>
    <col min="9728" max="9728" width="12" bestFit="1" customWidth="1"/>
    <col min="9729" max="9729" width="16.140625" customWidth="1"/>
    <col min="9730" max="9730" width="15.28515625" customWidth="1"/>
    <col min="9731" max="9731" width="16.5703125" customWidth="1"/>
    <col min="9732" max="9733" width="15.7109375" customWidth="1"/>
    <col min="9734" max="9734" width="13.140625" customWidth="1"/>
    <col min="9977" max="9977" width="2.5703125" customWidth="1"/>
    <col min="9978" max="9978" width="9.42578125" bestFit="1" customWidth="1"/>
    <col min="9979" max="9979" width="28.28515625" customWidth="1"/>
    <col min="9984" max="9984" width="12" bestFit="1" customWidth="1"/>
    <col min="9985" max="9985" width="16.140625" customWidth="1"/>
    <col min="9986" max="9986" width="15.28515625" customWidth="1"/>
    <col min="9987" max="9987" width="16.5703125" customWidth="1"/>
    <col min="9988" max="9989" width="15.7109375" customWidth="1"/>
    <col min="9990" max="9990" width="13.140625" customWidth="1"/>
    <col min="10233" max="10233" width="2.5703125" customWidth="1"/>
    <col min="10234" max="10234" width="9.42578125" bestFit="1" customWidth="1"/>
    <col min="10235" max="10235" width="28.28515625" customWidth="1"/>
    <col min="10240" max="10240" width="12" bestFit="1" customWidth="1"/>
    <col min="10241" max="10241" width="16.140625" customWidth="1"/>
    <col min="10242" max="10242" width="15.28515625" customWidth="1"/>
    <col min="10243" max="10243" width="16.5703125" customWidth="1"/>
    <col min="10244" max="10245" width="15.7109375" customWidth="1"/>
    <col min="10246" max="10246" width="13.140625" customWidth="1"/>
    <col min="10489" max="10489" width="2.5703125" customWidth="1"/>
    <col min="10490" max="10490" width="9.42578125" bestFit="1" customWidth="1"/>
    <col min="10491" max="10491" width="28.28515625" customWidth="1"/>
    <col min="10496" max="10496" width="12" bestFit="1" customWidth="1"/>
    <col min="10497" max="10497" width="16.140625" customWidth="1"/>
    <col min="10498" max="10498" width="15.28515625" customWidth="1"/>
    <col min="10499" max="10499" width="16.5703125" customWidth="1"/>
    <col min="10500" max="10501" width="15.7109375" customWidth="1"/>
    <col min="10502" max="10502" width="13.140625" customWidth="1"/>
    <col min="10745" max="10745" width="2.5703125" customWidth="1"/>
    <col min="10746" max="10746" width="9.42578125" bestFit="1" customWidth="1"/>
    <col min="10747" max="10747" width="28.28515625" customWidth="1"/>
    <col min="10752" max="10752" width="12" bestFit="1" customWidth="1"/>
    <col min="10753" max="10753" width="16.140625" customWidth="1"/>
    <col min="10754" max="10754" width="15.28515625" customWidth="1"/>
    <col min="10755" max="10755" width="16.5703125" customWidth="1"/>
    <col min="10756" max="10757" width="15.7109375" customWidth="1"/>
    <col min="10758" max="10758" width="13.140625" customWidth="1"/>
    <col min="11001" max="11001" width="2.5703125" customWidth="1"/>
    <col min="11002" max="11002" width="9.42578125" bestFit="1" customWidth="1"/>
    <col min="11003" max="11003" width="28.28515625" customWidth="1"/>
    <col min="11008" max="11008" width="12" bestFit="1" customWidth="1"/>
    <col min="11009" max="11009" width="16.140625" customWidth="1"/>
    <col min="11010" max="11010" width="15.28515625" customWidth="1"/>
    <col min="11011" max="11011" width="16.5703125" customWidth="1"/>
    <col min="11012" max="11013" width="15.7109375" customWidth="1"/>
    <col min="11014" max="11014" width="13.140625" customWidth="1"/>
    <col min="11257" max="11257" width="2.5703125" customWidth="1"/>
    <col min="11258" max="11258" width="9.42578125" bestFit="1" customWidth="1"/>
    <col min="11259" max="11259" width="28.28515625" customWidth="1"/>
    <col min="11264" max="11264" width="12" bestFit="1" customWidth="1"/>
    <col min="11265" max="11265" width="16.140625" customWidth="1"/>
    <col min="11266" max="11266" width="15.28515625" customWidth="1"/>
    <col min="11267" max="11267" width="16.5703125" customWidth="1"/>
    <col min="11268" max="11269" width="15.7109375" customWidth="1"/>
    <col min="11270" max="11270" width="13.140625" customWidth="1"/>
    <col min="11513" max="11513" width="2.5703125" customWidth="1"/>
    <col min="11514" max="11514" width="9.42578125" bestFit="1" customWidth="1"/>
    <col min="11515" max="11515" width="28.28515625" customWidth="1"/>
    <col min="11520" max="11520" width="12" bestFit="1" customWidth="1"/>
    <col min="11521" max="11521" width="16.140625" customWidth="1"/>
    <col min="11522" max="11522" width="15.28515625" customWidth="1"/>
    <col min="11523" max="11523" width="16.5703125" customWidth="1"/>
    <col min="11524" max="11525" width="15.7109375" customWidth="1"/>
    <col min="11526" max="11526" width="13.140625" customWidth="1"/>
    <col min="11769" max="11769" width="2.5703125" customWidth="1"/>
    <col min="11770" max="11770" width="9.42578125" bestFit="1" customWidth="1"/>
    <col min="11771" max="11771" width="28.28515625" customWidth="1"/>
    <col min="11776" max="11776" width="12" bestFit="1" customWidth="1"/>
    <col min="11777" max="11777" width="16.140625" customWidth="1"/>
    <col min="11778" max="11778" width="15.28515625" customWidth="1"/>
    <col min="11779" max="11779" width="16.5703125" customWidth="1"/>
    <col min="11780" max="11781" width="15.7109375" customWidth="1"/>
    <col min="11782" max="11782" width="13.140625" customWidth="1"/>
    <col min="12025" max="12025" width="2.5703125" customWidth="1"/>
    <col min="12026" max="12026" width="9.42578125" bestFit="1" customWidth="1"/>
    <col min="12027" max="12027" width="28.28515625" customWidth="1"/>
    <col min="12032" max="12032" width="12" bestFit="1" customWidth="1"/>
    <col min="12033" max="12033" width="16.140625" customWidth="1"/>
    <col min="12034" max="12034" width="15.28515625" customWidth="1"/>
    <col min="12035" max="12035" width="16.5703125" customWidth="1"/>
    <col min="12036" max="12037" width="15.7109375" customWidth="1"/>
    <col min="12038" max="12038" width="13.140625" customWidth="1"/>
    <col min="12281" max="12281" width="2.5703125" customWidth="1"/>
    <col min="12282" max="12282" width="9.42578125" bestFit="1" customWidth="1"/>
    <col min="12283" max="12283" width="28.28515625" customWidth="1"/>
    <col min="12288" max="12288" width="12" bestFit="1" customWidth="1"/>
    <col min="12289" max="12289" width="16.140625" customWidth="1"/>
    <col min="12290" max="12290" width="15.28515625" customWidth="1"/>
    <col min="12291" max="12291" width="16.5703125" customWidth="1"/>
    <col min="12292" max="12293" width="15.7109375" customWidth="1"/>
    <col min="12294" max="12294" width="13.140625" customWidth="1"/>
    <col min="12537" max="12537" width="2.5703125" customWidth="1"/>
    <col min="12538" max="12538" width="9.42578125" bestFit="1" customWidth="1"/>
    <col min="12539" max="12539" width="28.28515625" customWidth="1"/>
    <col min="12544" max="12544" width="12" bestFit="1" customWidth="1"/>
    <col min="12545" max="12545" width="16.140625" customWidth="1"/>
    <col min="12546" max="12546" width="15.28515625" customWidth="1"/>
    <col min="12547" max="12547" width="16.5703125" customWidth="1"/>
    <col min="12548" max="12549" width="15.7109375" customWidth="1"/>
    <col min="12550" max="12550" width="13.140625" customWidth="1"/>
    <col min="12793" max="12793" width="2.5703125" customWidth="1"/>
    <col min="12794" max="12794" width="9.42578125" bestFit="1" customWidth="1"/>
    <col min="12795" max="12795" width="28.28515625" customWidth="1"/>
    <col min="12800" max="12800" width="12" bestFit="1" customWidth="1"/>
    <col min="12801" max="12801" width="16.140625" customWidth="1"/>
    <col min="12802" max="12802" width="15.28515625" customWidth="1"/>
    <col min="12803" max="12803" width="16.5703125" customWidth="1"/>
    <col min="12804" max="12805" width="15.7109375" customWidth="1"/>
    <col min="12806" max="12806" width="13.140625" customWidth="1"/>
    <col min="13049" max="13049" width="2.5703125" customWidth="1"/>
    <col min="13050" max="13050" width="9.42578125" bestFit="1" customWidth="1"/>
    <col min="13051" max="13051" width="28.28515625" customWidth="1"/>
    <col min="13056" max="13056" width="12" bestFit="1" customWidth="1"/>
    <col min="13057" max="13057" width="16.140625" customWidth="1"/>
    <col min="13058" max="13058" width="15.28515625" customWidth="1"/>
    <col min="13059" max="13059" width="16.5703125" customWidth="1"/>
    <col min="13060" max="13061" width="15.7109375" customWidth="1"/>
    <col min="13062" max="13062" width="13.140625" customWidth="1"/>
    <col min="13305" max="13305" width="2.5703125" customWidth="1"/>
    <col min="13306" max="13306" width="9.42578125" bestFit="1" customWidth="1"/>
    <col min="13307" max="13307" width="28.28515625" customWidth="1"/>
    <col min="13312" max="13312" width="12" bestFit="1" customWidth="1"/>
    <col min="13313" max="13313" width="16.140625" customWidth="1"/>
    <col min="13314" max="13314" width="15.28515625" customWidth="1"/>
    <col min="13315" max="13315" width="16.5703125" customWidth="1"/>
    <col min="13316" max="13317" width="15.7109375" customWidth="1"/>
    <col min="13318" max="13318" width="13.140625" customWidth="1"/>
    <col min="13561" max="13561" width="2.5703125" customWidth="1"/>
    <col min="13562" max="13562" width="9.42578125" bestFit="1" customWidth="1"/>
    <col min="13563" max="13563" width="28.28515625" customWidth="1"/>
    <col min="13568" max="13568" width="12" bestFit="1" customWidth="1"/>
    <col min="13569" max="13569" width="16.140625" customWidth="1"/>
    <col min="13570" max="13570" width="15.28515625" customWidth="1"/>
    <col min="13571" max="13571" width="16.5703125" customWidth="1"/>
    <col min="13572" max="13573" width="15.7109375" customWidth="1"/>
    <col min="13574" max="13574" width="13.140625" customWidth="1"/>
    <col min="13817" max="13817" width="2.5703125" customWidth="1"/>
    <col min="13818" max="13818" width="9.42578125" bestFit="1" customWidth="1"/>
    <col min="13819" max="13819" width="28.28515625" customWidth="1"/>
    <col min="13824" max="13824" width="12" bestFit="1" customWidth="1"/>
    <col min="13825" max="13825" width="16.140625" customWidth="1"/>
    <col min="13826" max="13826" width="15.28515625" customWidth="1"/>
    <col min="13827" max="13827" width="16.5703125" customWidth="1"/>
    <col min="13828" max="13829" width="15.7109375" customWidth="1"/>
    <col min="13830" max="13830" width="13.140625" customWidth="1"/>
    <col min="14073" max="14073" width="2.5703125" customWidth="1"/>
    <col min="14074" max="14074" width="9.42578125" bestFit="1" customWidth="1"/>
    <col min="14075" max="14075" width="28.28515625" customWidth="1"/>
    <col min="14080" max="14080" width="12" bestFit="1" customWidth="1"/>
    <col min="14081" max="14081" width="16.140625" customWidth="1"/>
    <col min="14082" max="14082" width="15.28515625" customWidth="1"/>
    <col min="14083" max="14083" width="16.5703125" customWidth="1"/>
    <col min="14084" max="14085" width="15.7109375" customWidth="1"/>
    <col min="14086" max="14086" width="13.140625" customWidth="1"/>
    <col min="14329" max="14329" width="2.5703125" customWidth="1"/>
    <col min="14330" max="14330" width="9.42578125" bestFit="1" customWidth="1"/>
    <col min="14331" max="14331" width="28.28515625" customWidth="1"/>
    <col min="14336" max="14336" width="12" bestFit="1" customWidth="1"/>
    <col min="14337" max="14337" width="16.140625" customWidth="1"/>
    <col min="14338" max="14338" width="15.28515625" customWidth="1"/>
    <col min="14339" max="14339" width="16.5703125" customWidth="1"/>
    <col min="14340" max="14341" width="15.7109375" customWidth="1"/>
    <col min="14342" max="14342" width="13.140625" customWidth="1"/>
    <col min="14585" max="14585" width="2.5703125" customWidth="1"/>
    <col min="14586" max="14586" width="9.42578125" bestFit="1" customWidth="1"/>
    <col min="14587" max="14587" width="28.28515625" customWidth="1"/>
    <col min="14592" max="14592" width="12" bestFit="1" customWidth="1"/>
    <col min="14593" max="14593" width="16.140625" customWidth="1"/>
    <col min="14594" max="14594" width="15.28515625" customWidth="1"/>
    <col min="14595" max="14595" width="16.5703125" customWidth="1"/>
    <col min="14596" max="14597" width="15.7109375" customWidth="1"/>
    <col min="14598" max="14598" width="13.140625" customWidth="1"/>
    <col min="14841" max="14841" width="2.5703125" customWidth="1"/>
    <col min="14842" max="14842" width="9.42578125" bestFit="1" customWidth="1"/>
    <col min="14843" max="14843" width="28.28515625" customWidth="1"/>
    <col min="14848" max="14848" width="12" bestFit="1" customWidth="1"/>
    <col min="14849" max="14849" width="16.140625" customWidth="1"/>
    <col min="14850" max="14850" width="15.28515625" customWidth="1"/>
    <col min="14851" max="14851" width="16.5703125" customWidth="1"/>
    <col min="14852" max="14853" width="15.7109375" customWidth="1"/>
    <col min="14854" max="14854" width="13.140625" customWidth="1"/>
    <col min="15097" max="15097" width="2.5703125" customWidth="1"/>
    <col min="15098" max="15098" width="9.42578125" bestFit="1" customWidth="1"/>
    <col min="15099" max="15099" width="28.28515625" customWidth="1"/>
    <col min="15104" max="15104" width="12" bestFit="1" customWidth="1"/>
    <col min="15105" max="15105" width="16.140625" customWidth="1"/>
    <col min="15106" max="15106" width="15.28515625" customWidth="1"/>
    <col min="15107" max="15107" width="16.5703125" customWidth="1"/>
    <col min="15108" max="15109" width="15.7109375" customWidth="1"/>
    <col min="15110" max="15110" width="13.140625" customWidth="1"/>
    <col min="15353" max="15353" width="2.5703125" customWidth="1"/>
    <col min="15354" max="15354" width="9.42578125" bestFit="1" customWidth="1"/>
    <col min="15355" max="15355" width="28.28515625" customWidth="1"/>
    <col min="15360" max="15360" width="12" bestFit="1" customWidth="1"/>
    <col min="15361" max="15361" width="16.140625" customWidth="1"/>
    <col min="15362" max="15362" width="15.28515625" customWidth="1"/>
    <col min="15363" max="15363" width="16.5703125" customWidth="1"/>
    <col min="15364" max="15365" width="15.7109375" customWidth="1"/>
    <col min="15366" max="15366" width="13.140625" customWidth="1"/>
    <col min="15609" max="15609" width="2.5703125" customWidth="1"/>
    <col min="15610" max="15610" width="9.42578125" bestFit="1" customWidth="1"/>
    <col min="15611" max="15611" width="28.28515625" customWidth="1"/>
    <col min="15616" max="15616" width="12" bestFit="1" customWidth="1"/>
    <col min="15617" max="15617" width="16.140625" customWidth="1"/>
    <col min="15618" max="15618" width="15.28515625" customWidth="1"/>
    <col min="15619" max="15619" width="16.5703125" customWidth="1"/>
    <col min="15620" max="15621" width="15.7109375" customWidth="1"/>
    <col min="15622" max="15622" width="13.140625" customWidth="1"/>
    <col min="15865" max="15865" width="2.5703125" customWidth="1"/>
    <col min="15866" max="15866" width="9.42578125" bestFit="1" customWidth="1"/>
    <col min="15867" max="15867" width="28.28515625" customWidth="1"/>
    <col min="15872" max="15872" width="12" bestFit="1" customWidth="1"/>
    <col min="15873" max="15873" width="16.140625" customWidth="1"/>
    <col min="15874" max="15874" width="15.28515625" customWidth="1"/>
    <col min="15875" max="15875" width="16.5703125" customWidth="1"/>
    <col min="15876" max="15877" width="15.7109375" customWidth="1"/>
    <col min="15878" max="15878" width="13.140625" customWidth="1"/>
    <col min="16121" max="16121" width="2.5703125" customWidth="1"/>
    <col min="16122" max="16122" width="9.42578125" bestFit="1" customWidth="1"/>
    <col min="16123" max="16123" width="28.28515625" customWidth="1"/>
    <col min="16128" max="16128" width="12" bestFit="1" customWidth="1"/>
    <col min="16129" max="16129" width="16.140625" customWidth="1"/>
    <col min="16130" max="16130" width="15.28515625" customWidth="1"/>
    <col min="16131" max="16131" width="16.5703125" customWidth="1"/>
    <col min="16132" max="16133" width="15.7109375" customWidth="1"/>
    <col min="16134" max="16134" width="13.140625" customWidth="1"/>
  </cols>
  <sheetData>
    <row r="2" spans="1:14" ht="21" x14ac:dyDescent="0.35">
      <c r="A2" s="41"/>
      <c r="B2" s="48"/>
      <c r="C2" s="48"/>
    </row>
    <row r="3" spans="1:14" ht="3.95" customHeight="1" x14ac:dyDescent="0.25">
      <c r="A3" s="41"/>
      <c r="B3" s="44"/>
      <c r="C3" s="44"/>
    </row>
    <row r="4" spans="1:14" ht="23.25" customHeight="1" x14ac:dyDescent="0.25">
      <c r="A4" s="41"/>
      <c r="B4" s="42"/>
      <c r="C4" s="42"/>
    </row>
    <row r="5" spans="1:14" ht="15.75" x14ac:dyDescent="0.25">
      <c r="A5" s="41"/>
      <c r="B5" s="42"/>
      <c r="C5" s="42"/>
    </row>
    <row r="6" spans="1:14" x14ac:dyDescent="0.25">
      <c r="C6" s="260" t="s">
        <v>63</v>
      </c>
      <c r="D6" s="260"/>
      <c r="E6" s="260"/>
      <c r="F6" s="260"/>
      <c r="G6" s="260"/>
      <c r="H6" s="260"/>
      <c r="I6" s="168"/>
      <c r="J6" s="168"/>
      <c r="K6" s="168"/>
    </row>
    <row r="7" spans="1:14" ht="15" customHeight="1" x14ac:dyDescent="0.25">
      <c r="B7" s="257"/>
      <c r="C7" s="257"/>
      <c r="D7" s="167"/>
      <c r="E7" s="255" t="s">
        <v>70</v>
      </c>
      <c r="F7" s="256"/>
      <c r="G7" s="256"/>
    </row>
    <row r="8" spans="1:14" s="35" customFormat="1" ht="45.75" thickBot="1" x14ac:dyDescent="0.3">
      <c r="B8" s="37" t="s">
        <v>56</v>
      </c>
      <c r="C8" s="38" t="s">
        <v>26</v>
      </c>
      <c r="D8" s="38" t="s">
        <v>49</v>
      </c>
      <c r="E8" s="149" t="s">
        <v>92</v>
      </c>
      <c r="F8" s="149" t="s">
        <v>91</v>
      </c>
      <c r="G8" s="95" t="s">
        <v>90</v>
      </c>
      <c r="H8" s="38" t="s">
        <v>94</v>
      </c>
      <c r="I8" s="38" t="s">
        <v>66</v>
      </c>
      <c r="J8" s="38" t="s">
        <v>67</v>
      </c>
      <c r="K8" s="39" t="s">
        <v>69</v>
      </c>
    </row>
    <row r="9" spans="1:14" x14ac:dyDescent="0.25">
      <c r="B9" s="46" t="str">
        <f>'Costo variable'!$A8</f>
        <v>Arroz</v>
      </c>
      <c r="C9" s="46" t="str">
        <f>'Costo variable'!B8</f>
        <v>Libra</v>
      </c>
      <c r="D9" s="147">
        <f>'Punto de equilibrio Productos'!G8</f>
        <v>1076.45384302562</v>
      </c>
      <c r="E9" s="150">
        <v>2150</v>
      </c>
      <c r="F9" s="148">
        <f>(E9*12)/52</f>
        <v>496.15384615384613</v>
      </c>
      <c r="G9" s="52">
        <f>F9/'Punto de equilibrio Productos'!$D$6</f>
        <v>99.230769230769226</v>
      </c>
      <c r="H9" s="49">
        <f>'Costo variable'!E8</f>
        <v>0.5</v>
      </c>
      <c r="I9" s="49">
        <f t="shared" ref="I9:I23" si="0">E9*H9</f>
        <v>1075</v>
      </c>
      <c r="J9" s="49">
        <f>I9-(E9*'Costo variable'!D8)</f>
        <v>322.5</v>
      </c>
      <c r="K9" s="49">
        <f>J9-('Costos fijos mensuales'!$G$36*'Punto de equilibrio Productos'!D8)</f>
        <v>151.17313915857608</v>
      </c>
      <c r="L9" s="258" t="s">
        <v>104</v>
      </c>
      <c r="M9" s="259"/>
      <c r="N9" s="259"/>
    </row>
    <row r="10" spans="1:14" x14ac:dyDescent="0.25">
      <c r="B10" s="46" t="str">
        <f>'Costo variable'!$A9</f>
        <v>Azúcar</v>
      </c>
      <c r="C10" s="46" t="str">
        <f>'Costo variable'!B9</f>
        <v>Libra</v>
      </c>
      <c r="D10" s="147">
        <f>'Punto de equilibrio Productos'!G9</f>
        <v>688.93045953639694</v>
      </c>
      <c r="E10" s="151">
        <v>1400</v>
      </c>
      <c r="F10" s="148">
        <f t="shared" ref="F10:F23" si="1">(E10*12)/52</f>
        <v>323.07692307692309</v>
      </c>
      <c r="G10" s="52">
        <f>F10/'Punto de equilibrio Productos'!$D$6</f>
        <v>64.615384615384613</v>
      </c>
      <c r="H10" s="49">
        <f>'Costo variable'!E9</f>
        <v>0.32</v>
      </c>
      <c r="I10" s="49">
        <f t="shared" si="0"/>
        <v>448</v>
      </c>
      <c r="J10" s="49">
        <f>I10-(E10*'Costo variable'!D9)</f>
        <v>98</v>
      </c>
      <c r="K10" s="49">
        <f>J10-('Costos fijos mensuales'!$G$36*'Punto de equilibrio Productos'!D9)</f>
        <v>-11.649190938511325</v>
      </c>
      <c r="L10" s="258"/>
      <c r="M10" s="259"/>
      <c r="N10" s="259"/>
    </row>
    <row r="11" spans="1:14" x14ac:dyDescent="0.25">
      <c r="B11" s="46" t="str">
        <f>'Costo variable'!$A10</f>
        <v xml:space="preserve">Huevos </v>
      </c>
      <c r="C11" s="46" t="str">
        <f>'Costo variable'!B10</f>
        <v>Unidades</v>
      </c>
      <c r="D11" s="147">
        <f>'Punto de equilibrio Productos'!G10</f>
        <v>484.40422936152902</v>
      </c>
      <c r="E11" s="151">
        <v>970</v>
      </c>
      <c r="F11" s="148">
        <f t="shared" si="1"/>
        <v>223.84615384615384</v>
      </c>
      <c r="G11" s="52">
        <f>F11/'Punto de equilibrio Productos'!$D$6</f>
        <v>44.769230769230766</v>
      </c>
      <c r="H11" s="49">
        <f>'Costo variable'!E10</f>
        <v>0.15</v>
      </c>
      <c r="I11" s="49">
        <f t="shared" si="0"/>
        <v>145.5</v>
      </c>
      <c r="J11" s="49">
        <f>I11-(E11*'Costo variable'!D10)</f>
        <v>58.2</v>
      </c>
      <c r="K11" s="49">
        <f>J11-('Costos fijos mensuales'!$G$36*'Punto de equilibrio Productos'!D10)</f>
        <v>-18.897087378640762</v>
      </c>
      <c r="L11" s="258"/>
      <c r="M11" s="259"/>
      <c r="N11" s="259"/>
    </row>
    <row r="12" spans="1:14" x14ac:dyDescent="0.25">
      <c r="B12" s="46" t="str">
        <f>'Costo variable'!$A11</f>
        <v>Aceite 1 litro</v>
      </c>
      <c r="C12" s="46" t="str">
        <f>'Costo variable'!B11</f>
        <v>Botellas</v>
      </c>
      <c r="D12" s="147">
        <f>'Punto de equilibrio Productos'!G11</f>
        <v>430.58153721024803</v>
      </c>
      <c r="E12" s="151">
        <v>860</v>
      </c>
      <c r="F12" s="148">
        <f t="shared" si="1"/>
        <v>198.46153846153845</v>
      </c>
      <c r="G12" s="52">
        <f>F12/'Punto de equilibrio Productos'!$D$6</f>
        <v>39.692307692307693</v>
      </c>
      <c r="H12" s="49">
        <f>'Costo variable'!E11</f>
        <v>1</v>
      </c>
      <c r="I12" s="49">
        <f t="shared" si="0"/>
        <v>860</v>
      </c>
      <c r="J12" s="49">
        <f>I12-(E12*'Costo variable'!D11)</f>
        <v>258</v>
      </c>
      <c r="K12" s="49">
        <f>J12-('Costos fijos mensuales'!$G$36*'Punto de equilibrio Productos'!D11)</f>
        <v>189.46925566343043</v>
      </c>
      <c r="L12" s="258"/>
      <c r="M12" s="259"/>
      <c r="N12" s="259"/>
    </row>
    <row r="13" spans="1:14" x14ac:dyDescent="0.25">
      <c r="B13" s="46" t="str">
        <f>'Costo variable'!$A12</f>
        <v>Aceite 1/2 litro</v>
      </c>
      <c r="C13" s="46" t="str">
        <f>'Costo variable'!B12</f>
        <v>Botellas</v>
      </c>
      <c r="D13" s="147">
        <f>'Punto de equilibrio Productos'!G12</f>
        <v>645.8723058153721</v>
      </c>
      <c r="E13" s="151">
        <v>1300</v>
      </c>
      <c r="F13" s="148">
        <f t="shared" si="1"/>
        <v>300</v>
      </c>
      <c r="G13" s="52">
        <f>F13/'Punto de equilibrio Productos'!$D$6</f>
        <v>60</v>
      </c>
      <c r="H13" s="49">
        <f>'Costo variable'!E12</f>
        <v>0.75</v>
      </c>
      <c r="I13" s="49">
        <f t="shared" si="0"/>
        <v>975</v>
      </c>
      <c r="J13" s="49">
        <f>I13-(E13*'Costo variable'!D12)</f>
        <v>325</v>
      </c>
      <c r="K13" s="49">
        <f>J13-('Costos fijos mensuales'!$G$36*'Punto de equilibrio Productos'!D12)</f>
        <v>222.20388349514565</v>
      </c>
      <c r="L13" s="258"/>
      <c r="M13" s="259"/>
      <c r="N13" s="259"/>
    </row>
    <row r="14" spans="1:14" x14ac:dyDescent="0.25">
      <c r="B14" s="46">
        <f>'Costo variable'!$A13</f>
        <v>0</v>
      </c>
      <c r="C14" s="46">
        <f>'Costo variable'!B13</f>
        <v>0</v>
      </c>
      <c r="D14" s="147">
        <f>'Punto de equilibrio Productos'!G13</f>
        <v>0</v>
      </c>
      <c r="E14" s="151">
        <v>0</v>
      </c>
      <c r="F14" s="148">
        <f t="shared" si="1"/>
        <v>0</v>
      </c>
      <c r="G14" s="52">
        <f>F14/'Punto de equilibrio Productos'!$D$6</f>
        <v>0</v>
      </c>
      <c r="H14" s="49">
        <f>'Costo variable'!E13</f>
        <v>0</v>
      </c>
      <c r="I14" s="49">
        <f t="shared" si="0"/>
        <v>0</v>
      </c>
      <c r="J14" s="49">
        <f>I14-(E14*'Costo variable'!D13)</f>
        <v>0</v>
      </c>
      <c r="K14" s="49">
        <f>J14-('Costos fijos mensuales'!$G$36*'Punto de equilibrio Productos'!D13)</f>
        <v>0</v>
      </c>
      <c r="L14" s="258"/>
      <c r="M14" s="259"/>
      <c r="N14" s="259"/>
    </row>
    <row r="15" spans="1:14" x14ac:dyDescent="0.25">
      <c r="B15" s="46">
        <f>'Costo variable'!$A14</f>
        <v>0</v>
      </c>
      <c r="C15" s="46">
        <f>'Costo variable'!B14</f>
        <v>0</v>
      </c>
      <c r="D15" s="147">
        <f>'Punto de equilibrio Productos'!G14</f>
        <v>0</v>
      </c>
      <c r="E15" s="151">
        <v>0</v>
      </c>
      <c r="F15" s="148">
        <f t="shared" si="1"/>
        <v>0</v>
      </c>
      <c r="G15" s="52">
        <f>F15/'Punto de equilibrio Productos'!$D$6</f>
        <v>0</v>
      </c>
      <c r="H15" s="49">
        <f>'Costo variable'!E14</f>
        <v>0</v>
      </c>
      <c r="I15" s="49">
        <f t="shared" si="0"/>
        <v>0</v>
      </c>
      <c r="J15" s="49">
        <f>I15-(E15*'Costo variable'!D14)</f>
        <v>0</v>
      </c>
      <c r="K15" s="49">
        <f>J15-('Costos fijos mensuales'!$G$36*'Punto de equilibrio Productos'!D14)</f>
        <v>0</v>
      </c>
      <c r="L15" s="258"/>
      <c r="M15" s="259"/>
      <c r="N15" s="259"/>
    </row>
    <row r="16" spans="1:14" x14ac:dyDescent="0.25">
      <c r="B16" s="46">
        <f>'Costo variable'!$A15</f>
        <v>0</v>
      </c>
      <c r="C16" s="46">
        <f>'Costo variable'!B15</f>
        <v>0</v>
      </c>
      <c r="D16" s="147">
        <f>'Punto de equilibrio Productos'!G15</f>
        <v>0</v>
      </c>
      <c r="E16" s="151">
        <v>0</v>
      </c>
      <c r="F16" s="148">
        <f t="shared" si="1"/>
        <v>0</v>
      </c>
      <c r="G16" s="52">
        <f>F16/'Punto de equilibrio Productos'!$D$6</f>
        <v>0</v>
      </c>
      <c r="H16" s="49">
        <f>'Costo variable'!E15</f>
        <v>0</v>
      </c>
      <c r="I16" s="49">
        <f t="shared" si="0"/>
        <v>0</v>
      </c>
      <c r="J16" s="49">
        <f>I16-(E16*'Costo variable'!D15)</f>
        <v>0</v>
      </c>
      <c r="K16" s="49">
        <f>J16-('Costos fijos mensuales'!$G$36*'Punto de equilibrio Productos'!D15)</f>
        <v>0</v>
      </c>
    </row>
    <row r="17" spans="2:11" x14ac:dyDescent="0.25">
      <c r="B17" s="46">
        <f>'Costo variable'!$A16</f>
        <v>0</v>
      </c>
      <c r="C17" s="46">
        <f>'Costo variable'!B16</f>
        <v>0</v>
      </c>
      <c r="D17" s="147">
        <f>'Punto de equilibrio Productos'!G16</f>
        <v>0</v>
      </c>
      <c r="E17" s="151">
        <v>0</v>
      </c>
      <c r="F17" s="148">
        <f t="shared" si="1"/>
        <v>0</v>
      </c>
      <c r="G17" s="52">
        <f>F17/'Punto de equilibrio Productos'!$D$6</f>
        <v>0</v>
      </c>
      <c r="H17" s="49">
        <f>'Costo variable'!E16</f>
        <v>0</v>
      </c>
      <c r="I17" s="49">
        <f t="shared" si="0"/>
        <v>0</v>
      </c>
      <c r="J17" s="49">
        <f>I17-(E17*'Costo variable'!D16)</f>
        <v>0</v>
      </c>
      <c r="K17" s="49">
        <f>J17-('Costos fijos mensuales'!$G$36*'Punto de equilibrio Productos'!D16)</f>
        <v>0</v>
      </c>
    </row>
    <row r="18" spans="2:11" x14ac:dyDescent="0.25">
      <c r="B18" s="46">
        <f>'Costo variable'!$A17</f>
        <v>0</v>
      </c>
      <c r="C18" s="46">
        <f>'Costo variable'!B17</f>
        <v>0</v>
      </c>
      <c r="D18" s="147">
        <f>'Punto de equilibrio Productos'!G17</f>
        <v>0</v>
      </c>
      <c r="E18" s="151">
        <v>0</v>
      </c>
      <c r="F18" s="148">
        <f t="shared" si="1"/>
        <v>0</v>
      </c>
      <c r="G18" s="52">
        <f>F18/'Punto de equilibrio Productos'!$D$6</f>
        <v>0</v>
      </c>
      <c r="H18" s="49">
        <f>'Costo variable'!E17</f>
        <v>0</v>
      </c>
      <c r="I18" s="49">
        <f t="shared" si="0"/>
        <v>0</v>
      </c>
      <c r="J18" s="49">
        <f>I18-(E18*'Costo variable'!D17)</f>
        <v>0</v>
      </c>
      <c r="K18" s="49">
        <f>J18-('Costos fijos mensuales'!$G$36*'Punto de equilibrio Productos'!D17)</f>
        <v>0</v>
      </c>
    </row>
    <row r="19" spans="2:11" x14ac:dyDescent="0.25">
      <c r="B19" s="46">
        <f>'Costo variable'!$A18</f>
        <v>0</v>
      </c>
      <c r="C19" s="46">
        <f>'Costo variable'!B18</f>
        <v>0</v>
      </c>
      <c r="D19" s="147">
        <f>'Punto de equilibrio Productos'!G18</f>
        <v>0</v>
      </c>
      <c r="E19" s="151">
        <v>0</v>
      </c>
      <c r="F19" s="148">
        <f t="shared" si="1"/>
        <v>0</v>
      </c>
      <c r="G19" s="52">
        <f>F19/'Punto de equilibrio Productos'!$D$6</f>
        <v>0</v>
      </c>
      <c r="H19" s="49">
        <f>'Costo variable'!E18</f>
        <v>0</v>
      </c>
      <c r="I19" s="49">
        <f t="shared" si="0"/>
        <v>0</v>
      </c>
      <c r="J19" s="49">
        <f>I19-(E19*'Costo variable'!D18)</f>
        <v>0</v>
      </c>
      <c r="K19" s="49">
        <f>J19-('Costos fijos mensuales'!$G$36*'Punto de equilibrio Productos'!D18)</f>
        <v>0</v>
      </c>
    </row>
    <row r="20" spans="2:11" x14ac:dyDescent="0.25">
      <c r="B20" s="46">
        <f>'Costo variable'!$A19</f>
        <v>0</v>
      </c>
      <c r="C20" s="46">
        <f>'Costo variable'!B19</f>
        <v>0</v>
      </c>
      <c r="D20" s="147">
        <f>'Punto de equilibrio Productos'!G19</f>
        <v>0</v>
      </c>
      <c r="E20" s="151">
        <v>0</v>
      </c>
      <c r="F20" s="148">
        <f t="shared" si="1"/>
        <v>0</v>
      </c>
      <c r="G20" s="52">
        <f>F20/'Punto de equilibrio Productos'!$D$6</f>
        <v>0</v>
      </c>
      <c r="H20" s="49">
        <f>'Costo variable'!E19</f>
        <v>0</v>
      </c>
      <c r="I20" s="49">
        <f t="shared" si="0"/>
        <v>0</v>
      </c>
      <c r="J20" s="49">
        <f>I20-(E20*'Costo variable'!D19)</f>
        <v>0</v>
      </c>
      <c r="K20" s="49">
        <f>J20-('Costos fijos mensuales'!$G$36*'Punto de equilibrio Productos'!D19)</f>
        <v>0</v>
      </c>
    </row>
    <row r="21" spans="2:11" x14ac:dyDescent="0.25">
      <c r="B21" s="46">
        <f>'Costo variable'!$A20</f>
        <v>0</v>
      </c>
      <c r="C21" s="46">
        <f>'Costo variable'!B20</f>
        <v>0</v>
      </c>
      <c r="D21" s="147">
        <f>'Punto de equilibrio Productos'!G20</f>
        <v>0</v>
      </c>
      <c r="E21" s="151">
        <v>0</v>
      </c>
      <c r="F21" s="148">
        <f t="shared" si="1"/>
        <v>0</v>
      </c>
      <c r="G21" s="52">
        <f>F21/'Punto de equilibrio Productos'!$D$6</f>
        <v>0</v>
      </c>
      <c r="H21" s="49">
        <f>'Costo variable'!E20</f>
        <v>0</v>
      </c>
      <c r="I21" s="49">
        <f t="shared" si="0"/>
        <v>0</v>
      </c>
      <c r="J21" s="49">
        <f>I21-(E21*'Costo variable'!D20)</f>
        <v>0</v>
      </c>
      <c r="K21" s="49">
        <f>J21-('Costos fijos mensuales'!$G$36*'Punto de equilibrio Productos'!D20)</f>
        <v>0</v>
      </c>
    </row>
    <row r="22" spans="2:11" x14ac:dyDescent="0.25">
      <c r="B22" s="46">
        <f>'Costo variable'!$A21</f>
        <v>0</v>
      </c>
      <c r="C22" s="46">
        <f>'Costo variable'!B21</f>
        <v>0</v>
      </c>
      <c r="D22" s="147">
        <f>'Punto de equilibrio Productos'!G21</f>
        <v>0</v>
      </c>
      <c r="E22" s="151">
        <v>0</v>
      </c>
      <c r="F22" s="148">
        <f t="shared" si="1"/>
        <v>0</v>
      </c>
      <c r="G22" s="52">
        <f>F22/'Punto de equilibrio Productos'!$D$6</f>
        <v>0</v>
      </c>
      <c r="H22" s="49">
        <f>'Costo variable'!E21</f>
        <v>0</v>
      </c>
      <c r="I22" s="49">
        <f t="shared" si="0"/>
        <v>0</v>
      </c>
      <c r="J22" s="49">
        <f>I22-(E22*'Costo variable'!D21)</f>
        <v>0</v>
      </c>
      <c r="K22" s="49">
        <f>J22-('Costos fijos mensuales'!$G$36*'Punto de equilibrio Productos'!D21)</f>
        <v>0</v>
      </c>
    </row>
    <row r="23" spans="2:11" ht="15.75" thickBot="1" x14ac:dyDescent="0.3">
      <c r="B23" s="46">
        <f>'Costo variable'!$A22</f>
        <v>0</v>
      </c>
      <c r="C23" s="46">
        <f>'Costo variable'!B22</f>
        <v>0</v>
      </c>
      <c r="D23" s="147">
        <f>'Punto de equilibrio Productos'!G22</f>
        <v>0</v>
      </c>
      <c r="E23" s="152">
        <v>0</v>
      </c>
      <c r="F23" s="148">
        <f t="shared" si="1"/>
        <v>0</v>
      </c>
      <c r="G23" s="52">
        <f>F23/'Punto de equilibrio Productos'!$D$6</f>
        <v>0</v>
      </c>
      <c r="H23" s="49">
        <f>'Costo variable'!E22</f>
        <v>0</v>
      </c>
      <c r="I23" s="49">
        <f t="shared" si="0"/>
        <v>0</v>
      </c>
      <c r="J23" s="49">
        <f>I23-(E23*'Costo variable'!D22)</f>
        <v>0</v>
      </c>
      <c r="K23" s="49">
        <f>J23-('Costos fijos mensuales'!$G$36*'Punto de equilibrio Productos'!D22)</f>
        <v>0</v>
      </c>
    </row>
    <row r="24" spans="2:11" x14ac:dyDescent="0.25">
      <c r="D24" s="47"/>
      <c r="E24" s="47"/>
      <c r="F24" s="47"/>
      <c r="G24" s="47"/>
      <c r="H24" s="50" t="s">
        <v>68</v>
      </c>
      <c r="I24" s="49">
        <f>SUM(I9:I23)</f>
        <v>3503.5</v>
      </c>
      <c r="J24" s="49">
        <f>SUM(J9:J23)</f>
        <v>1061.7</v>
      </c>
      <c r="K24" s="51">
        <f>SUM(K9:K23)</f>
        <v>532.30000000000007</v>
      </c>
    </row>
    <row r="25" spans="2:11" x14ac:dyDescent="0.25">
      <c r="D25" s="36"/>
      <c r="E25" s="36"/>
      <c r="F25" s="36"/>
      <c r="G25" s="36"/>
      <c r="H25" s="43"/>
    </row>
    <row r="26" spans="2:11" x14ac:dyDescent="0.25">
      <c r="D26" s="36"/>
      <c r="E26" s="36"/>
      <c r="F26" s="36"/>
      <c r="G26" s="36"/>
      <c r="H26" s="43"/>
    </row>
    <row r="27" spans="2:11" x14ac:dyDescent="0.25">
      <c r="D27" s="36"/>
      <c r="E27" s="36"/>
      <c r="F27" s="36"/>
      <c r="G27" s="36"/>
      <c r="H27" s="43"/>
    </row>
    <row r="28" spans="2:11" x14ac:dyDescent="0.25">
      <c r="D28" s="36"/>
      <c r="E28" s="36"/>
      <c r="F28" s="36"/>
      <c r="G28" s="36"/>
      <c r="H28" s="43"/>
    </row>
    <row r="29" spans="2:11" x14ac:dyDescent="0.25">
      <c r="D29" s="36"/>
      <c r="E29" s="36"/>
      <c r="F29" s="36"/>
      <c r="G29" s="36"/>
      <c r="H29" s="43"/>
    </row>
    <row r="30" spans="2:11" x14ac:dyDescent="0.25">
      <c r="D30" s="36"/>
      <c r="E30" s="36"/>
      <c r="F30" s="36"/>
      <c r="G30" s="36"/>
      <c r="H30" s="43"/>
    </row>
    <row r="31" spans="2:11" x14ac:dyDescent="0.25">
      <c r="H31" s="45"/>
    </row>
  </sheetData>
  <sheetProtection algorithmName="SHA-512" hashValue="xb+oLxic+frMPZUWiWk0Hj76QQkLb+STtC/GUu8PGIvS1/Nn0QeBvI6DvAA4q5GFMmssUCkUXCp9qRtEP6217w==" saltValue="izSirq3SMWuFKnN3T34HPg==" spinCount="100000" sheet="1" objects="1" scenarios="1"/>
  <mergeCells count="4">
    <mergeCell ref="E7:G7"/>
    <mergeCell ref="B7:C7"/>
    <mergeCell ref="L9:N15"/>
    <mergeCell ref="C6:H6"/>
  </mergeCells>
  <conditionalFormatting sqref="K9:K23">
    <cfRule type="colorScale" priority="6">
      <colorScale>
        <cfvo type="min"/>
        <cfvo type="percentile" val="50"/>
        <cfvo type="max"/>
        <color rgb="FFF8696B"/>
        <color rgb="FFFFEB84"/>
        <color rgb="FF63BE7B"/>
      </colorScale>
    </cfRule>
  </conditionalFormatting>
  <pageMargins left="0.7" right="0.7" top="0.75" bottom="0.75" header="0.3" footer="0.3"/>
  <pageSetup paperSize="9" orientation="portrait" verticalDpi="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Indicaciones</vt:lpstr>
      <vt:lpstr>Costo variable</vt:lpstr>
      <vt:lpstr>Costos fijos mensuales</vt:lpstr>
      <vt:lpstr>Punto de Equilibrio Dinero</vt:lpstr>
      <vt:lpstr>Punto de equilibrio Productos</vt:lpstr>
      <vt:lpstr>Presupuesto de ventas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dc:creator>
  <cp:lastModifiedBy>Dario</cp:lastModifiedBy>
  <dcterms:created xsi:type="dcterms:W3CDTF">2016-12-05T15:01:39Z</dcterms:created>
  <dcterms:modified xsi:type="dcterms:W3CDTF">2020-04-22T23:40:02Z</dcterms:modified>
</cp:coreProperties>
</file>